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45" windowWidth="10275" windowHeight="8115" activeTab="0"/>
  </bookViews>
  <sheets>
    <sheet name="bs" sheetId="1" r:id="rId1"/>
    <sheet name="PL" sheetId="2" r:id="rId2"/>
    <sheet name="conso" sheetId="3" r:id="rId3"/>
    <sheet name="company" sheetId="4" r:id="rId4"/>
  </sheets>
  <definedNames>
    <definedName name="_xlnm.Print_Area" localSheetId="0">'bs'!$A$1:$K$85</definedName>
    <definedName name="_xlnm.Print_Area" localSheetId="3">'company'!$A$1:$Q$25</definedName>
    <definedName name="_xlnm.Print_Area" localSheetId="2">'conso'!$A$1:$X$27</definedName>
    <definedName name="_xlnm.Print_Area" localSheetId="1">'PL'!$A$1:$L$146</definedName>
  </definedNames>
  <calcPr fullCalcOnLoad="1"/>
</workbook>
</file>

<file path=xl/sharedStrings.xml><?xml version="1.0" encoding="utf-8"?>
<sst xmlns="http://schemas.openxmlformats.org/spreadsheetml/2006/main" count="322" uniqueCount="214">
  <si>
    <t>(หน่วย: บาท)</t>
  </si>
  <si>
    <t>งบการเงินรวม</t>
  </si>
  <si>
    <t>งบการเงินเฉพาะกิจการ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</si>
  <si>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</si>
  <si>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</si>
  <si>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</si>
  <si>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</si>
  <si>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ลูกหนี้ตามสัญญาเช่าทางการเงิน - ส่วนที่ถึงกำหนด</t>
  </si>
  <si>
    <t xml:space="preserve">   ชำระภายในหนึ่งปี</t>
  </si>
  <si>
    <t>รวมสินทรัพย์หมุนเวียน</t>
  </si>
  <si>
    <t>สินทรัพย์ไม่หมุนเวียน</t>
  </si>
  <si>
    <t>ลูกหนี้ตามสัญญาเช่าทางการเงิน - สุทธิจากส่วนที่</t>
  </si>
  <si>
    <t xml:space="preserve">   ถึงกำหนดชำระภายในหนึ่งปี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</si>
  <si>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</si>
  <si>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</si>
  <si>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</si>
  <si>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หนี้สินและส่วนของผู้ถือหุ้น</t>
  </si>
  <si>
    <t>หนี้สินหมุนเวียน</t>
  </si>
  <si>
    <t>หนี้สินตามสัญญาเช่าทางการเงิน - ส่วนที่ถึงกำหนด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</si>
  <si>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</si>
  <si>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</si>
  <si>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</si>
  <si>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</si>
  <si>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</si>
  <si>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</si>
  <si>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</si>
  <si>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 </t>
  </si>
  <si>
    <t xml:space="preserve">   ทุนที่ออกจำหน่ายและชำระเต็มมูลค่าแล้ว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</si>
  <si>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</si>
  <si>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</si>
  <si>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</si>
  <si>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</si>
  <si>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</si>
  <si>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งบกำไรขาดทุน</t>
  </si>
  <si>
    <t>รายได้</t>
  </si>
  <si>
    <t>รายได้จากการให้บริการเดินรถโดยสารประจำทาง</t>
  </si>
  <si>
    <t>รายได้อื่น</t>
  </si>
  <si>
    <t>รวมรายได้</t>
  </si>
  <si>
    <t>ค่าใช้จ่าย</t>
  </si>
  <si>
    <t>ค่าใช้จ่ายในการขาย</t>
  </si>
  <si>
    <t>ค่าใช้จ่ายในการบริหาร</t>
  </si>
  <si>
    <t>รวมค่าใช้จ่าย</t>
  </si>
  <si>
    <t>ค่าใช้จ่ายทางการเงิน</t>
  </si>
  <si>
    <t>กำไรต่อหุ้นขั้นพื้นฐาน</t>
  </si>
  <si>
    <t>จำนวนหุ้นสามัญถัวเฉลี่ยถ่วงน้ำหนัก (หุ้น)</t>
  </si>
  <si>
    <t>งบกระแสเงินสด</t>
  </si>
  <si>
    <t>กระแสเงินสดจากกิจกรรมดำเนินงาน</t>
  </si>
  <si>
    <t xml:space="preserve">   ค่าเสื่อมราคาและค่าตัดจำหน่าย</t>
  </si>
  <si>
    <t xml:space="preserve">   ดอกเบี้ยรับ</t>
  </si>
  <si>
    <t xml:space="preserve">   ค่าใช้จ่ายดอกเบี้ย</t>
  </si>
  <si>
    <t>สินทรัพย์ดำเนินงาน (เพิ่มขึ้น) ลดลง</t>
  </si>
  <si>
    <t xml:space="preserve">   ลูกหนี้ตามสัญญาเช่าทางการเงิน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</si>
  <si>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</si>
  <si>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</si>
  <si>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</si>
  <si>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 xml:space="preserve">   หนี้สินหมุนเวียนอื่น</t>
  </si>
  <si>
    <t xml:space="preserve">   จ่ายภาษีเงินได้</t>
  </si>
  <si>
    <t>งบกระแสเงินสด (ต่อ)</t>
  </si>
  <si>
    <t>กระแสเงินสดจากกิจกรรมลงทุน</t>
  </si>
  <si>
    <t>ดอกเบี้ยรับ</t>
  </si>
  <si>
    <t>กระแสเงินสดจากกิจกรรมจัดหาเงิน</t>
  </si>
  <si>
    <t>เงินสดจ่ายตามสัญญาเช่าทางการเงิน</t>
  </si>
  <si>
    <t>ดอกเบี้ยจ่าย</t>
  </si>
  <si>
    <t>ข้อมูลกระแสเงินสดเปิดเผยเพิ่มเติม: -</t>
  </si>
  <si>
    <t>รายการที่ไม่ใช่เงินสด: -</t>
  </si>
  <si>
    <t>งบแสดงการเปลี่ยนแปลงส่วนของผู้ถือหุ้น</t>
  </si>
  <si>
    <t>ส่วนเกินทุน</t>
  </si>
  <si>
    <t>ส่วนเกินมูลค่า</t>
  </si>
  <si>
    <t>จากการตีราคา</t>
  </si>
  <si>
    <t>หุ้นสามัญ</t>
  </si>
  <si>
    <t>สำรองตามกฎหมาย</t>
  </si>
  <si>
    <t>ยังไม่ได้จัดสรร</t>
  </si>
  <si>
    <t>รวม</t>
  </si>
  <si>
    <t>บริษัท คาร์มาร์ท จำกัด (มหาชน) และบริษัทย่อย</t>
  </si>
  <si>
    <t>งบแสดงฐานะการเงิน</t>
  </si>
  <si>
    <t>งบแสดงฐานะการเงิน (ต่อ)</t>
  </si>
  <si>
    <t>ลูกหนี้การค้าและลูกหนี้อื่น</t>
  </si>
  <si>
    <t>สินค้าคงเหลือ</t>
  </si>
  <si>
    <t>สินทรัพย์หมุนเวียนอื่น</t>
  </si>
  <si>
    <t>เงินลงทุนในบริษัทย่อย</t>
  </si>
  <si>
    <t>ที่ดิน อาคารและอุปกรณ์</t>
  </si>
  <si>
    <t>เจ้าหนี้การค้าและเจ้าหนี้อื่น</t>
  </si>
  <si>
    <t>สำรองผลประโยชน์ระยะยาวของพนักงาน</t>
  </si>
  <si>
    <t>อสังหาริมทรัพย์เพื่อการลงทุน</t>
  </si>
  <si>
    <t>สินทรัพย์ไม่มีตัวตน</t>
  </si>
  <si>
    <t>สินทรัพย์ไม่หมุนเวียนอื่น</t>
  </si>
  <si>
    <t>องค์ประกอบอื่นของส่วนของผู้ถือหุ้น</t>
  </si>
  <si>
    <t>ส่วนของผู้ถือหุ้นของบริษัทฯ</t>
  </si>
  <si>
    <t>ส่วนของผู้มีส่วนได้เสียที่ไม่มีอำนาจควบคุมของบริษัทย่อย</t>
  </si>
  <si>
    <t>ส่วนของผู้มี</t>
  </si>
  <si>
    <t>ส่วนได้เสียที่</t>
  </si>
  <si>
    <t>ไม่มีอำนาจ</t>
  </si>
  <si>
    <t>องค์ประกอบอื่น</t>
  </si>
  <si>
    <t>ควบคุม</t>
  </si>
  <si>
    <t>ส่วนของ</t>
  </si>
  <si>
    <t>ของส่วนของผู้ถือหุ้น</t>
  </si>
  <si>
    <t>ของบริษัทฯ</t>
  </si>
  <si>
    <t>ของบริษัทย่อย</t>
  </si>
  <si>
    <t>ผู้ถือหุ้น</t>
  </si>
  <si>
    <t>(หน่วย: พันบาท)</t>
  </si>
  <si>
    <t>ทุนเรือนหุ้นที่ออก</t>
  </si>
  <si>
    <t>และชำระแล้ว</t>
  </si>
  <si>
    <t>งบกำไรขาดทุนเบ็ดเสร็จ</t>
  </si>
  <si>
    <t>กำไรขาดทุนเบ็ดเสร็จอื่น:</t>
  </si>
  <si>
    <t xml:space="preserve">กำไรขาดทุนเบ็ดเสร็จรวมสำหรับงวด </t>
  </si>
  <si>
    <t>การแบ่งปันกำไรขาดทุนเบ็ดเสร็จรวม</t>
  </si>
  <si>
    <t>ส่วนที่เป็นของผู้ถือหุ้นของบริษัทฯ</t>
  </si>
  <si>
    <t>ส่วนที่เป็นของผู้มีส่วนได้เสียที่ไม่มีอำนาจควบคุมของบริษัทย่อย</t>
  </si>
  <si>
    <t>การแบ่งปันกำไรขาดทุน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</si>
  <si>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</si>
  <si>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</si>
  <si>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>ส่วนเกินมูลค่าหุ้นสามัญ</t>
  </si>
  <si>
    <t>กำไรจากการดำเนินงานก่อนการเปลี่ยนแปลงในสินทรัพย์</t>
  </si>
  <si>
    <t>เงินให้กู้ยืมระยะสั้นแก่กิจการที่เกี่ยวข้องกัน</t>
  </si>
  <si>
    <t>(ยังไม่ได้ตรวจสอบ แต่สอบทานแล้ว)</t>
  </si>
  <si>
    <t>กำไรขาดทุนเบ็ดเสร็จอื่นสำหรับงวด</t>
  </si>
  <si>
    <t>กำไรขาดทุนเบ็ดเสร็จรวมสำหรับงวด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</si>
  <si>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</si>
  <si>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</si>
  <si>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ส่วนเกินทุนจากการลดทุน</t>
  </si>
  <si>
    <t>จากการลดทุน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</si>
  <si>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</si>
  <si>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</si>
  <si>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สินทรัพย์ภาษีเงินได้รอตัดบัญชี</t>
  </si>
  <si>
    <t>กำไรสำหรับงวด</t>
  </si>
  <si>
    <t>ค่าใช้จ่ายภาษีเงินได้</t>
  </si>
  <si>
    <t>เงินเบิกเกินบัญชีและเงินกู้ยืมระยะสั้นจากธนาคาร</t>
  </si>
  <si>
    <t>หนี้สินภาษีเงินได้รอตัดบัญชี</t>
  </si>
  <si>
    <t xml:space="preserve">   จากกิจกรรมดำเนินงาน: -</t>
  </si>
  <si>
    <t xml:space="preserve">   และหนี้สินดำเนินงาน: -</t>
  </si>
  <si>
    <t>กำไรส่วนที่เป็นของผู้ถือหุ้นของบริษัทฯ</t>
  </si>
  <si>
    <t>ภาษีเงินได้ค้างจ่าย</t>
  </si>
  <si>
    <t>เงินลงทุนในบริษัทร่วม</t>
  </si>
  <si>
    <t xml:space="preserve">      หุ้นสามัญ 660,000,000 หุ้น มูลค่าหุ้นละ 0.60 บาท</t>
  </si>
  <si>
    <t>กำไรสะสม</t>
  </si>
  <si>
    <t>งบแสดงการเปลี่ยนแปลงส่วนของผู้ถือหุ้น (ต่อ)</t>
  </si>
  <si>
    <t xml:space="preserve">   ค่าเผื่อการปรับลดราคาทุนของสินค้าคงเหลือ</t>
  </si>
  <si>
    <t xml:space="preserve">   โอนอุปกรณ์ไปเป็นสินค้าคงเหลือ</t>
  </si>
  <si>
    <t xml:space="preserve">   ค่าใช้จ่ายทางการเงินและค่าใช้จ่ายภาษีเงินได้</t>
  </si>
  <si>
    <t>หนี้สินดำเนินงานเพิ่มขึ้น (ลดลง)</t>
  </si>
  <si>
    <t xml:space="preserve">   สำรองผลประโยชน์ระยะยาวของพนักงาน</t>
  </si>
  <si>
    <t xml:space="preserve">      หุ้นสามัญ 659,568,809 หุ้น มูลค่าหุ้นละ 0.60 บาท</t>
  </si>
  <si>
    <t>เงินลงทุนชั่วคราว</t>
  </si>
  <si>
    <t>กำไรก่อนภาษี</t>
  </si>
  <si>
    <t>รายการปรับกระทบกำไรก่อนภาษีเป็นเงินสดรับ (จ่าย)</t>
  </si>
  <si>
    <t>หนี้สินตามสัญญาเช่าทางการเงิน - สุทธิจากส่วนที่ถึงกำหนด</t>
  </si>
  <si>
    <t>ยอดคงเหลือ ณ วันที่ 1 มกราคม 2559</t>
  </si>
  <si>
    <t>ยอดคงเหลือ ณ วันที่ 31 มีนาคม 2559</t>
  </si>
  <si>
    <t>เงินลงทุนในการร่วมค้า</t>
  </si>
  <si>
    <t xml:space="preserve">   ตัดจำหน่ายสินทรัพย์ถาวรและสินทรัพย์ไม่มีตัวตน</t>
  </si>
  <si>
    <t xml:space="preserve">   จ่ายผลประโยชน์ระยะยาวของพนักงาน</t>
  </si>
  <si>
    <t>ซื้อเงินลงทุนชั่วคราว</t>
  </si>
  <si>
    <t>ซื้อที่ดิน อุปกรณ์และสินทรัพย์ไม่มีตัวตน</t>
  </si>
  <si>
    <t>เงินลงทุนในการร่วมค้าเพิ่มขึ้น</t>
  </si>
  <si>
    <t xml:space="preserve">   ขายอุปกรณ์และยานพาหนะโดยยังไม่ได้รับเงิน</t>
  </si>
  <si>
    <t>รายได้จากการขาย</t>
  </si>
  <si>
    <t>ต้นทุนขาย</t>
  </si>
  <si>
    <t>ต้นทุนจากการให้บริการเดินรถโดยสารประจำทาง</t>
  </si>
  <si>
    <t>กำไรก่อนส่วนแบ่งขาดทุนจากเงินลงทุนในการร่วมค้าและบริษัทร่วม</t>
  </si>
  <si>
    <t>ส่วนแบ่งขาดทุนจากเงินลงทุนในการร่วมค้าและบริษัทร่วม</t>
  </si>
  <si>
    <t xml:space="preserve">   ส่วนแบ่งขาดทุนจากเงินลงทุนในการร่วมค้าและบริษัทร่วม</t>
  </si>
  <si>
    <t>เงินสดจ่ายค่าธรรมเนียมทางการเงิน</t>
  </si>
  <si>
    <t>รายการที่จะถูกบันทึกในส่วนของกำไรหรือขาดทุนในภายหลัง</t>
  </si>
  <si>
    <t>เงินตราต่างประเทศ</t>
  </si>
  <si>
    <t>เงินสดจากกิจกรรมดำเนินงาน</t>
  </si>
  <si>
    <t>เงินสดสุทธิจากกิจกรรมดำเนินงาน</t>
  </si>
  <si>
    <t>เงินให้กู้ยืมระยะสั้นแก่กิจการที่เกี่ยวข้องกันเพิ่มขึ้น</t>
  </si>
  <si>
    <t>เงินให้กู้ยืมระยะยาวแก่บุคคลและกิจการที่ไม่เกี่ยวข้องกันเพิ่มขึ้น</t>
  </si>
  <si>
    <t xml:space="preserve">   โอนอุปกรณ์ไปเป็นสินทรัพย์ไม่มีตัวตน</t>
  </si>
  <si>
    <t>ส่วนแบ่งขาดทุนจากผลต่างของอัตราแลกเปลี่ยนจากการแปลงค่า</t>
  </si>
  <si>
    <t xml:space="preserve">   งบการเงินของการร่วมค้าที่เป็นเงินตราต่างประเทศ</t>
  </si>
  <si>
    <t>เงินสดรับจากการขายและรับคืนเงินลงทุนชั่วคราว</t>
  </si>
  <si>
    <t>31 ธันวาคม 2559</t>
  </si>
  <si>
    <t>เงินให้กู้ยืมระยะสั้นแก่บุคคลและกิจการที่ไม่เกี่ยวข้องกัน</t>
  </si>
  <si>
    <t>ที่ดินรอการพัฒนาในอนาคต</t>
  </si>
  <si>
    <t>31 มีนาคม 2560</t>
  </si>
  <si>
    <t xml:space="preserve">สำหรับงวดสามเดือนสิ้นสุดวันที่ 31 มีนาคม 2560 </t>
  </si>
  <si>
    <t>สำหรับงวดสามเดือนสิ้นสุดวันที่ 31 มีนาคม 2560</t>
  </si>
  <si>
    <t>ณ วันที่ 31 มีนาคม 2560</t>
  </si>
  <si>
    <t>(ยังไม่ได้ตรวจสอบ</t>
  </si>
  <si>
    <t>แต่สอบทานแล้ว)</t>
  </si>
  <si>
    <t>(ตรวจสอบแล้ว)</t>
  </si>
  <si>
    <t>รายได้จากการให้เช่าคลังสินค้า</t>
  </si>
  <si>
    <t>ต้นทุนจากการให้เช่าคลังสินค้า</t>
  </si>
  <si>
    <t>ยอดคงเหลือ ณ วันที่ 1 มกราคม 2560</t>
  </si>
  <si>
    <t>ยอดคงเหลือ ณ วันที่ 31 มีนาคม 2560</t>
  </si>
  <si>
    <t>เงินสดรับจากการขายอุปกรณ์และสินทรัพย์ไม่มีตัวตน</t>
  </si>
  <si>
    <t>เงินเบิกเกินบัญชีและเงินกู้ยืมระยะสั้นจากธนาคารเพิ่มขึ้น (ลดลง)</t>
  </si>
  <si>
    <t xml:space="preserve">   ซื้ออุปกรณ์และสินทรัพย์ไม่มีตัวตนโดยยังไม่ได้จ่ายชำระ</t>
  </si>
  <si>
    <t xml:space="preserve">   ซื้อยานพาหนะตามสัญญาเช่าการเงิน</t>
  </si>
  <si>
    <t>การร่วมค้าที่เป็น</t>
  </si>
  <si>
    <t>ผลต่างจากการแปลง</t>
  </si>
  <si>
    <t>ค่างบการเงินของ</t>
  </si>
  <si>
    <t>รายการที่จะไม่ถูกบันทึกในส่วนของกำไรหรือขาดทุนในภายหลัง</t>
  </si>
  <si>
    <t xml:space="preserve">   ผลขาดทุนจากการประมาณการตามหลักคณิตศาสตร์ประกันภัย</t>
  </si>
  <si>
    <t>(ปรับปรุงใหม่)</t>
  </si>
  <si>
    <t>จัดสรรสำรองตามกฎหมาย (หมายเหตุ 18)</t>
  </si>
  <si>
    <t>   - สุทธิจากภาษีเงินได้</t>
  </si>
  <si>
    <t xml:space="preserve">ผลขาดทุนจากการประมาณการตามหลักคณิตศาสตร์ประกันภัย </t>
  </si>
  <si>
    <t xml:space="preserve">   ค่าเผื่อหนี้สงสัยจะสูญเพิ่มขึ้น</t>
  </si>
  <si>
    <t xml:space="preserve">      ให้เป็นมูลค่าสุทธิที่จะได้รับเพิ่มขึ้น </t>
  </si>
  <si>
    <t xml:space="preserve">   กำไรจากอัตราแลกเปลี่ยนที่ยังไม่เกิดขึ้น</t>
  </si>
  <si>
    <t xml:space="preserve">   กำไรจากการขายเงินลงทุนชั่วคราว</t>
  </si>
  <si>
    <t xml:space="preserve">      ของเงินลงทุนชั่วคราว</t>
  </si>
  <si>
    <t xml:space="preserve">   กำไรที่ยังไม่เกิดขึ้นจากการเปลี่ยนแปลงมูลค่ายุติธรรม</t>
  </si>
  <si>
    <t xml:space="preserve">   ขาดทุน (กำไร) จากการจำหน่ายสินทรัพย์ถาวรและสินทรัพย์ไม่มีตัวตน</t>
  </si>
  <si>
    <t>เงินให้กู้ยืมระยะสั้นแก่บุคคลและกิจการที่ไม่เกี่ยวข้องกันลดลง</t>
  </si>
  <si>
    <t>เงินสดสุทธิจาก (ใช้ไปใน) กิจกรรมลงทุน</t>
  </si>
  <si>
    <t>เงินสดสุทธิจาก (ใช้ไปใน) กิจกรรมจัดหาเงิน</t>
  </si>
  <si>
    <t xml:space="preserve">เงินสดและรายการเทียบเท่าเงินสดสุทธิเพิ่มขึ้น </t>
  </si>
  <si>
    <t>4, 5</t>
  </si>
  <si>
    <t>เงินให้กู้ยืมระยะยาวแก่บุคคลที่ไม่เกี่ยวข้องกัน</t>
  </si>
  <si>
    <t>5, 17</t>
  </si>
  <si>
    <t xml:space="preserve">   โอนกลับค่าเผื่อการด้อยค่าของสินทรัพย์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</si>
</sst>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\ &quot;F&quot;;\-#,##0.00\ &quot;F&quot;"/>
    <numFmt numFmtId="166" formatCode="dd\-mmm\-yy_)"/>
    <numFmt numFmtId="167" formatCode="0.0%"/>
    <numFmt numFmtId="168" formatCode="0.00_)"/>
    <numFmt numFmtId="169" formatCode="_(* #,##0_);_(* \(#,##0\);_(* &quot;-&quot;??_);_(@_)"/>
    <numFmt numFmtId="170" formatCode="#,##0.000_);\(#,##0.000\)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sz val="14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0"/>
      <name val="ApFont"/>
      <family val="0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6" fillId="0" borderId="0">
      <alignment/>
      <protection/>
    </xf>
    <xf numFmtId="167" fontId="6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7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10" fontId="7" fillId="32" borderId="6" applyNumberFormat="0" applyBorder="0" applyAlignment="0" applyProtection="0"/>
    <xf numFmtId="0" fontId="43" fillId="0" borderId="7" applyNumberFormat="0" applyFill="0" applyAlignment="0" applyProtection="0"/>
    <xf numFmtId="0" fontId="44" fillId="33" borderId="0" applyNumberFormat="0" applyBorder="0" applyAlignment="0" applyProtection="0"/>
    <xf numFmtId="37" fontId="8" fillId="0" borderId="0">
      <alignment/>
      <protection/>
    </xf>
    <xf numFmtId="168" fontId="9" fillId="0" borderId="0">
      <alignment/>
      <protection/>
    </xf>
    <xf numFmtId="0" fontId="5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10" fillId="0" borderId="0" applyFont="0" applyFill="0" applyBorder="0" applyAlignment="0" applyProtection="0"/>
    <xf numFmtId="1" fontId="10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7" fontId="4" fillId="0" borderId="0" xfId="62" applyNumberFormat="1" applyFont="1" applyFill="1" applyAlignment="1">
      <alignment vertical="center"/>
      <protection/>
    </xf>
    <xf numFmtId="37" fontId="2" fillId="0" borderId="0" xfId="62" applyNumberFormat="1" applyFont="1" applyFill="1" applyAlignment="1">
      <alignment horizontal="centerContinuous" vertical="center"/>
      <protection/>
    </xf>
    <xf numFmtId="37" fontId="2" fillId="0" borderId="0" xfId="62" applyNumberFormat="1" applyFont="1" applyFill="1" applyAlignment="1">
      <alignment vertical="center"/>
      <protection/>
    </xf>
    <xf numFmtId="37" fontId="4" fillId="0" borderId="0" xfId="62" applyNumberFormat="1" applyFont="1" applyFill="1" applyAlignment="1">
      <alignment horizontal="center" vertical="center"/>
      <protection/>
    </xf>
    <xf numFmtId="37" fontId="4" fillId="0" borderId="0" xfId="62" applyNumberFormat="1" applyFont="1" applyFill="1" applyAlignment="1">
      <alignment horizontal="right" vertical="center"/>
      <protection/>
    </xf>
    <xf numFmtId="37" fontId="4" fillId="0" borderId="0" xfId="62" applyNumberFormat="1" applyFont="1" applyFill="1" applyBorder="1" applyAlignment="1">
      <alignment horizontal="center" vertical="center"/>
      <protection/>
    </xf>
    <xf numFmtId="37" fontId="3" fillId="0" borderId="0" xfId="62" applyNumberFormat="1" applyFont="1" applyFill="1" applyAlignment="1">
      <alignment vertical="center"/>
      <protection/>
    </xf>
    <xf numFmtId="37" fontId="4" fillId="0" borderId="0" xfId="62" applyNumberFormat="1" applyFont="1" applyFill="1" applyBorder="1" applyAlignment="1">
      <alignment vertical="center"/>
      <protection/>
    </xf>
    <xf numFmtId="37" fontId="4" fillId="0" borderId="0" xfId="62" applyNumberFormat="1" applyFont="1" applyFill="1" applyBorder="1" applyAlignment="1">
      <alignment horizontal="right" vertical="center"/>
      <protection/>
    </xf>
    <xf numFmtId="41" fontId="4" fillId="0" borderId="0" xfId="62" applyNumberFormat="1" applyFont="1" applyFill="1" applyBorder="1" applyAlignment="1">
      <alignment horizontal="center" vertical="center"/>
      <protection/>
    </xf>
    <xf numFmtId="41" fontId="4" fillId="0" borderId="0" xfId="62" applyNumberFormat="1" applyFont="1" applyFill="1" applyBorder="1" applyAlignment="1">
      <alignment horizontal="right" vertical="center"/>
      <protection/>
    </xf>
    <xf numFmtId="37" fontId="4" fillId="0" borderId="12" xfId="62" applyNumberFormat="1" applyFont="1" applyFill="1" applyBorder="1" applyAlignment="1">
      <alignment horizontal="right" vertical="center"/>
      <protection/>
    </xf>
    <xf numFmtId="41" fontId="4" fillId="0" borderId="0" xfId="62" applyNumberFormat="1" applyFont="1" applyFill="1" applyBorder="1" applyAlignment="1">
      <alignment vertical="center"/>
      <protection/>
    </xf>
    <xf numFmtId="37" fontId="4" fillId="0" borderId="13" xfId="62" applyNumberFormat="1" applyFont="1" applyFill="1" applyBorder="1" applyAlignment="1">
      <alignment horizontal="centerContinuous" vertical="center"/>
      <protection/>
    </xf>
    <xf numFmtId="37" fontId="4" fillId="0" borderId="0" xfId="62" applyNumberFormat="1" applyFont="1" applyFill="1" applyBorder="1" applyAlignment="1">
      <alignment horizontal="centerContinuous" vertical="center"/>
      <protection/>
    </xf>
    <xf numFmtId="37" fontId="4" fillId="0" borderId="13" xfId="62" applyNumberFormat="1" applyFont="1" applyFill="1" applyBorder="1" applyAlignment="1">
      <alignment horizontal="center" vertical="center"/>
      <protection/>
    </xf>
    <xf numFmtId="37" fontId="3" fillId="0" borderId="0" xfId="62" applyNumberFormat="1" applyFont="1" applyFill="1" applyAlignment="1">
      <alignment horizontal="left" vertical="center"/>
      <protection/>
    </xf>
    <xf numFmtId="43" fontId="4" fillId="0" borderId="0" xfId="42" applyFont="1" applyFill="1" applyAlignment="1">
      <alignment vertical="center"/>
    </xf>
    <xf numFmtId="41" fontId="4" fillId="0" borderId="13" xfId="62" applyNumberFormat="1" applyFont="1" applyFill="1" applyBorder="1" applyAlignment="1">
      <alignment vertical="center"/>
      <protection/>
    </xf>
    <xf numFmtId="41" fontId="4" fillId="0" borderId="13" xfId="62" applyNumberFormat="1" applyFont="1" applyFill="1" applyBorder="1" applyAlignment="1">
      <alignment horizontal="center" vertical="center"/>
      <protection/>
    </xf>
    <xf numFmtId="37" fontId="12" fillId="0" borderId="0" xfId="0" applyNumberFormat="1" applyFont="1" applyFill="1" applyAlignment="1">
      <alignment horizontal="left" vertical="center"/>
    </xf>
    <xf numFmtId="37" fontId="13" fillId="0" borderId="0" xfId="0" applyNumberFormat="1" applyFont="1" applyFill="1" applyAlignment="1">
      <alignment horizontal="centerContinuous" vertical="center"/>
    </xf>
    <xf numFmtId="37" fontId="13" fillId="0" borderId="0" xfId="0" applyNumberFormat="1" applyFont="1" applyFill="1" applyBorder="1" applyAlignment="1">
      <alignment horizontal="centerContinuous" vertical="center"/>
    </xf>
    <xf numFmtId="37" fontId="13" fillId="0" borderId="0" xfId="0" applyNumberFormat="1" applyFont="1" applyFill="1" applyAlignment="1">
      <alignment vertical="center"/>
    </xf>
    <xf numFmtId="37" fontId="13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Border="1" applyAlignment="1">
      <alignment vertical="center"/>
    </xf>
    <xf numFmtId="37" fontId="13" fillId="0" borderId="0" xfId="0" applyNumberFormat="1" applyFont="1" applyFill="1" applyAlignment="1">
      <alignment horizontal="right" vertical="center"/>
    </xf>
    <xf numFmtId="37" fontId="14" fillId="0" borderId="0" xfId="0" applyNumberFormat="1" applyFont="1" applyFill="1" applyBorder="1" applyAlignment="1">
      <alignment horizontal="center" vertical="center"/>
    </xf>
    <xf numFmtId="37" fontId="13" fillId="0" borderId="13" xfId="0" applyNumberFormat="1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37" fontId="12" fillId="0" borderId="0" xfId="0" applyNumberFormat="1" applyFont="1" applyFill="1" applyAlignment="1">
      <alignment vertical="center"/>
    </xf>
    <xf numFmtId="37" fontId="15" fillId="0" borderId="0" xfId="0" applyNumberFormat="1" applyFont="1" applyFill="1" applyAlignment="1">
      <alignment horizontal="center" vertical="center"/>
    </xf>
    <xf numFmtId="37" fontId="15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horizontal="center" vertical="center"/>
    </xf>
    <xf numFmtId="37" fontId="12" fillId="0" borderId="0" xfId="0" applyNumberFormat="1" applyFont="1" applyFill="1" applyBorder="1" applyAlignment="1">
      <alignment vertical="center"/>
    </xf>
    <xf numFmtId="41" fontId="13" fillId="0" borderId="14" xfId="0" applyNumberFormat="1" applyFont="1" applyFill="1" applyBorder="1" applyAlignment="1">
      <alignment vertical="center"/>
    </xf>
    <xf numFmtId="41" fontId="13" fillId="0" borderId="13" xfId="0" applyNumberFormat="1" applyFont="1" applyFill="1" applyBorder="1" applyAlignment="1">
      <alignment horizontal="right" vertical="center"/>
    </xf>
    <xf numFmtId="41" fontId="13" fillId="0" borderId="15" xfId="0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1" fontId="13" fillId="0" borderId="0" xfId="0" applyNumberFormat="1" applyFont="1" applyFill="1" applyAlignment="1">
      <alignment horizontal="right" vertical="center"/>
    </xf>
    <xf numFmtId="41" fontId="13" fillId="0" borderId="13" xfId="0" applyNumberFormat="1" applyFont="1" applyFill="1" applyBorder="1" applyAlignment="1">
      <alignment vertical="center"/>
    </xf>
    <xf numFmtId="41" fontId="13" fillId="0" borderId="16" xfId="0" applyNumberFormat="1" applyFont="1" applyFill="1" applyBorder="1" applyAlignment="1">
      <alignment vertical="center"/>
    </xf>
    <xf numFmtId="43" fontId="13" fillId="0" borderId="0" xfId="42" applyFont="1" applyFill="1" applyAlignment="1">
      <alignment vertical="center"/>
    </xf>
    <xf numFmtId="169" fontId="13" fillId="0" borderId="0" xfId="42" applyNumberFormat="1" applyFont="1" applyFill="1" applyAlignment="1">
      <alignment vertical="center"/>
    </xf>
    <xf numFmtId="37" fontId="13" fillId="0" borderId="13" xfId="0" applyNumberFormat="1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horizontal="right" vertical="center"/>
    </xf>
    <xf numFmtId="0" fontId="13" fillId="35" borderId="0" xfId="0" applyFont="1" applyFill="1" applyAlignment="1">
      <alignment vertical="center"/>
    </xf>
    <xf numFmtId="0" fontId="13" fillId="35" borderId="0" xfId="0" applyFont="1" applyFill="1" applyBorder="1" applyAlignment="1">
      <alignment vertical="center"/>
    </xf>
    <xf numFmtId="37" fontId="13" fillId="35" borderId="0" xfId="0" applyNumberFormat="1" applyFont="1" applyFill="1" applyAlignment="1">
      <alignment horizontal="center" vertical="center"/>
    </xf>
    <xf numFmtId="37" fontId="13" fillId="35" borderId="0" xfId="0" applyNumberFormat="1" applyFont="1" applyFill="1" applyBorder="1" applyAlignment="1">
      <alignment horizontal="center" vertical="center"/>
    </xf>
    <xf numFmtId="37" fontId="13" fillId="35" borderId="0" xfId="0" applyNumberFormat="1" applyFont="1" applyFill="1" applyAlignment="1">
      <alignment vertical="center"/>
    </xf>
    <xf numFmtId="37" fontId="13" fillId="35" borderId="0" xfId="0" applyNumberFormat="1" applyFont="1" applyFill="1" applyBorder="1" applyAlignment="1">
      <alignment vertical="center"/>
    </xf>
    <xf numFmtId="169" fontId="13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64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41" fontId="13" fillId="0" borderId="12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Alignment="1">
      <alignment horizontal="left" vertical="center"/>
    </xf>
    <xf numFmtId="170" fontId="13" fillId="0" borderId="15" xfId="0" applyNumberFormat="1" applyFont="1" applyFill="1" applyBorder="1" applyAlignment="1">
      <alignment vertical="center"/>
    </xf>
    <xf numFmtId="170" fontId="13" fillId="0" borderId="0" xfId="0" applyNumberFormat="1" applyFont="1" applyFill="1" applyBorder="1" applyAlignment="1">
      <alignment vertical="center"/>
    </xf>
    <xf numFmtId="39" fontId="13" fillId="0" borderId="0" xfId="0" applyNumberFormat="1" applyFont="1" applyFill="1" applyBorder="1" applyAlignment="1">
      <alignment vertical="center"/>
    </xf>
    <xf numFmtId="37" fontId="15" fillId="0" borderId="0" xfId="0" applyNumberFormat="1" applyFont="1" applyFill="1" applyAlignment="1">
      <alignment vertical="center"/>
    </xf>
    <xf numFmtId="37" fontId="13" fillId="0" borderId="15" xfId="0" applyNumberFormat="1" applyFont="1" applyFill="1" applyBorder="1" applyAlignment="1">
      <alignment vertical="center"/>
    </xf>
    <xf numFmtId="37" fontId="13" fillId="0" borderId="1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3" fontId="13" fillId="0" borderId="0" xfId="42" applyFont="1" applyFill="1" applyBorder="1" applyAlignment="1">
      <alignment vertical="center"/>
    </xf>
    <xf numFmtId="39" fontId="13" fillId="0" borderId="0" xfId="0" applyNumberFormat="1" applyFont="1" applyFill="1" applyAlignment="1">
      <alignment vertical="center"/>
    </xf>
    <xf numFmtId="37" fontId="13" fillId="36" borderId="0" xfId="62" applyNumberFormat="1" applyFont="1" applyFill="1" applyAlignment="1">
      <alignment vertical="center"/>
      <protection/>
    </xf>
    <xf numFmtId="37" fontId="13" fillId="36" borderId="0" xfId="62" applyNumberFormat="1" applyFont="1" applyFill="1" applyAlignment="1">
      <alignment horizontal="centerContinuous" vertical="center"/>
      <protection/>
    </xf>
    <xf numFmtId="37" fontId="13" fillId="36" borderId="0" xfId="62" applyNumberFormat="1" applyFont="1" applyFill="1" applyAlignment="1">
      <alignment horizontal="right" vertical="center"/>
      <protection/>
    </xf>
    <xf numFmtId="37" fontId="12" fillId="36" borderId="0" xfId="62" applyNumberFormat="1" applyFont="1" applyFill="1" applyAlignment="1">
      <alignment horizontal="left" vertical="center"/>
      <protection/>
    </xf>
    <xf numFmtId="37" fontId="13" fillId="36" borderId="0" xfId="62" applyNumberFormat="1" applyFont="1" applyFill="1" applyAlignment="1">
      <alignment horizontal="center" vertical="center"/>
      <protection/>
    </xf>
    <xf numFmtId="37" fontId="13" fillId="36" borderId="0" xfId="62" applyNumberFormat="1" applyFont="1" applyFill="1" applyBorder="1" applyAlignment="1">
      <alignment horizontal="center" vertical="center"/>
      <protection/>
    </xf>
    <xf numFmtId="37" fontId="13" fillId="36" borderId="13" xfId="62" applyNumberFormat="1" applyFont="1" applyFill="1" applyBorder="1" applyAlignment="1">
      <alignment horizontal="center" vertical="center"/>
      <protection/>
    </xf>
    <xf numFmtId="37" fontId="12" fillId="36" borderId="0" xfId="62" applyNumberFormat="1" applyFont="1" applyFill="1" applyAlignment="1">
      <alignment vertical="center"/>
      <protection/>
    </xf>
    <xf numFmtId="37" fontId="13" fillId="36" borderId="0" xfId="62" applyNumberFormat="1" applyFont="1" applyFill="1" applyBorder="1" applyAlignment="1">
      <alignment vertical="center"/>
      <protection/>
    </xf>
    <xf numFmtId="41" fontId="13" fillId="36" borderId="0" xfId="62" applyNumberFormat="1" applyFont="1" applyFill="1" applyBorder="1" applyAlignment="1">
      <alignment vertical="center"/>
      <protection/>
    </xf>
    <xf numFmtId="37" fontId="13" fillId="36" borderId="0" xfId="62" applyNumberFormat="1" applyFont="1" applyFill="1" applyBorder="1" applyAlignment="1">
      <alignment horizontal="right" vertical="center"/>
      <protection/>
    </xf>
    <xf numFmtId="41" fontId="13" fillId="36" borderId="13" xfId="62" applyNumberFormat="1" applyFont="1" applyFill="1" applyBorder="1" applyAlignment="1">
      <alignment vertical="center"/>
      <protection/>
    </xf>
    <xf numFmtId="41" fontId="13" fillId="36" borderId="0" xfId="62" applyNumberFormat="1" applyFont="1" applyFill="1" applyBorder="1" applyAlignment="1">
      <alignment horizontal="center" vertical="center"/>
      <protection/>
    </xf>
    <xf numFmtId="41" fontId="13" fillId="36" borderId="0" xfId="62" applyNumberFormat="1" applyFont="1" applyFill="1" applyBorder="1" applyAlignment="1">
      <alignment horizontal="right" vertical="center"/>
      <protection/>
    </xf>
    <xf numFmtId="37" fontId="13" fillId="36" borderId="12" xfId="62" applyNumberFormat="1" applyFont="1" applyFill="1" applyBorder="1" applyAlignment="1">
      <alignment horizontal="right" vertical="center"/>
      <protection/>
    </xf>
    <xf numFmtId="41" fontId="13" fillId="36" borderId="12" xfId="62" applyNumberFormat="1" applyFont="1" applyFill="1" applyBorder="1" applyAlignment="1">
      <alignment horizontal="right" vertical="center"/>
      <protection/>
    </xf>
    <xf numFmtId="43" fontId="13" fillId="36" borderId="0" xfId="42" applyFont="1" applyFill="1" applyAlignment="1">
      <alignment vertical="center"/>
    </xf>
    <xf numFmtId="37" fontId="13" fillId="0" borderId="13" xfId="0" applyNumberFormat="1" applyFont="1" applyFill="1" applyBorder="1" applyAlignment="1">
      <alignment horizontal="center" vertical="center"/>
    </xf>
    <xf numFmtId="37" fontId="13" fillId="0" borderId="13" xfId="0" applyNumberFormat="1" applyFont="1" applyFill="1" applyBorder="1" applyAlignment="1">
      <alignment horizontal="center" vertical="center"/>
    </xf>
    <xf numFmtId="37" fontId="13" fillId="36" borderId="13" xfId="62" applyNumberFormat="1" applyFont="1" applyFill="1" applyBorder="1" applyAlignment="1">
      <alignment horizontal="center" vertical="center"/>
      <protection/>
    </xf>
    <xf numFmtId="37" fontId="12" fillId="36" borderId="0" xfId="62" applyNumberFormat="1" applyFont="1" applyFill="1" applyAlignment="1">
      <alignment horizontal="left" vertical="center"/>
      <protection/>
    </xf>
    <xf numFmtId="37" fontId="13" fillId="36" borderId="14" xfId="62" applyNumberFormat="1" applyFont="1" applyFill="1" applyBorder="1" applyAlignment="1">
      <alignment horizontal="center" vertical="center"/>
      <protection/>
    </xf>
    <xf numFmtId="37" fontId="3" fillId="0" borderId="0" xfId="62" applyNumberFormat="1" applyFont="1" applyFill="1" applyAlignment="1">
      <alignment horizontal="left" vertical="center"/>
      <protection/>
    </xf>
    <xf numFmtId="37" fontId="4" fillId="0" borderId="14" xfId="62" applyNumberFormat="1" applyFont="1" applyFill="1" applyBorder="1" applyAlignment="1">
      <alignment horizontal="center" vertical="center"/>
      <protection/>
    </xf>
    <xf numFmtId="37" fontId="4" fillId="0" borderId="13" xfId="62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Good" xfId="50"/>
    <cellStyle name="Grey" xfId="51"/>
    <cellStyle name="Heading 1" xfId="52"/>
    <cellStyle name="Heading 2" xfId="53"/>
    <cellStyle name="Heading 3" xfId="54"/>
    <cellStyle name="Heading 4" xfId="55"/>
    <cellStyle name="Input" xfId="56"/>
    <cellStyle name="Input [yellow]" xfId="57"/>
    <cellStyle name="Linked Cell" xfId="58"/>
    <cellStyle name="Neutral" xfId="59"/>
    <cellStyle name="no dec" xfId="60"/>
    <cellStyle name="Normal - Style1" xfId="61"/>
    <cellStyle name="Normal 2" xfId="62"/>
    <cellStyle name="Note" xfId="63"/>
    <cellStyle name="Output" xfId="64"/>
    <cellStyle name="Percent" xfId="65"/>
    <cellStyle name="Percent [2]" xfId="66"/>
    <cellStyle name="Quantity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view="pageBreakPreview" zoomScale="85" zoomScaleSheetLayoutView="85" zoomScalePageLayoutView="0" workbookViewId="0" topLeftCell="A1">
      <selection activeCell="B5" sqref="B5"/>
    </sheetView>
  </sheetViews>
  <sheetFormatPr defaultColWidth="10.7109375" defaultRowHeight="21.75" customHeight="1"/>
  <cols>
    <col min="1" max="1" width="35.57421875" style="24" customWidth="1"/>
    <col min="2" max="2" width="13.7109375" style="24" customWidth="1"/>
    <col min="3" max="3" width="8.00390625" style="61" bestFit="1" customWidth="1"/>
    <col min="4" max="4" width="1.7109375" style="62" customWidth="1"/>
    <col min="5" max="5" width="14.00390625" style="24" bestFit="1" customWidth="1"/>
    <col min="6" max="6" width="1.7109375" style="24" customWidth="1"/>
    <col min="7" max="7" width="14.00390625" style="24" bestFit="1" customWidth="1"/>
    <col min="8" max="8" width="1.7109375" style="24" customWidth="1"/>
    <col min="9" max="9" width="14.00390625" style="24" bestFit="1" customWidth="1"/>
    <col min="10" max="10" width="1.7109375" style="24" customWidth="1"/>
    <col min="11" max="11" width="14.00390625" style="24" bestFit="1" customWidth="1"/>
    <col min="12" max="16384" width="10.7109375" style="24" customWidth="1"/>
  </cols>
  <sheetData>
    <row r="1" spans="1:11" ht="21.75" customHeight="1">
      <c r="A1" s="21" t="s">
        <v>73</v>
      </c>
      <c r="B1" s="22"/>
      <c r="C1" s="22"/>
      <c r="D1" s="23"/>
      <c r="E1" s="22"/>
      <c r="F1" s="22"/>
      <c r="G1" s="22"/>
      <c r="H1" s="22"/>
      <c r="I1" s="22"/>
      <c r="J1" s="22"/>
      <c r="K1" s="22"/>
    </row>
    <row r="2" spans="1:11" ht="21.75" customHeight="1">
      <c r="A2" s="21" t="s">
        <v>74</v>
      </c>
      <c r="B2" s="22"/>
      <c r="C2" s="22"/>
      <c r="D2" s="23"/>
      <c r="E2" s="22"/>
      <c r="F2" s="22"/>
      <c r="G2" s="22"/>
      <c r="H2" s="22"/>
      <c r="I2" s="22"/>
      <c r="J2" s="22"/>
      <c r="K2" s="22"/>
    </row>
    <row r="3" spans="1:11" ht="21.75" customHeight="1">
      <c r="A3" s="21" t="s">
        <v>178</v>
      </c>
      <c r="B3" s="22"/>
      <c r="C3" s="22"/>
      <c r="D3" s="23"/>
      <c r="E3" s="22"/>
      <c r="F3" s="22"/>
      <c r="G3" s="22"/>
      <c r="H3" s="22"/>
      <c r="I3" s="22"/>
      <c r="J3" s="22"/>
      <c r="K3" s="22"/>
    </row>
    <row r="4" spans="2:11" ht="21.75" customHeight="1">
      <c r="B4" s="25"/>
      <c r="C4" s="24"/>
      <c r="D4" s="26"/>
      <c r="K4" s="27" t="s">
        <v>99</v>
      </c>
    </row>
    <row r="5" spans="2:11" ht="21.75" customHeight="1">
      <c r="B5" s="25"/>
      <c r="C5" s="24"/>
      <c r="D5" s="26"/>
      <c r="E5" s="97" t="s">
        <v>1</v>
      </c>
      <c r="F5" s="97"/>
      <c r="G5" s="97"/>
      <c r="I5" s="97" t="s">
        <v>2</v>
      </c>
      <c r="J5" s="97"/>
      <c r="K5" s="97"/>
    </row>
    <row r="6" spans="2:11" ht="21.75" customHeight="1">
      <c r="B6" s="28"/>
      <c r="C6" s="29" t="s">
        <v>3</v>
      </c>
      <c r="D6" s="30"/>
      <c r="E6" s="31" t="s">
        <v>175</v>
      </c>
      <c r="F6" s="32"/>
      <c r="G6" s="33" t="s">
        <v>172</v>
      </c>
      <c r="H6" s="34"/>
      <c r="I6" s="31" t="s">
        <v>175</v>
      </c>
      <c r="J6" s="32"/>
      <c r="K6" s="33" t="s">
        <v>172</v>
      </c>
    </row>
    <row r="7" spans="2:11" ht="21.75" customHeight="1">
      <c r="B7" s="28"/>
      <c r="C7" s="30"/>
      <c r="D7" s="30"/>
      <c r="E7" s="35" t="s">
        <v>179</v>
      </c>
      <c r="F7" s="32"/>
      <c r="G7" s="35" t="s">
        <v>181</v>
      </c>
      <c r="H7" s="34"/>
      <c r="I7" s="35" t="s">
        <v>179</v>
      </c>
      <c r="J7" s="32"/>
      <c r="K7" s="35" t="s">
        <v>181</v>
      </c>
    </row>
    <row r="8" spans="2:11" ht="21.75" customHeight="1">
      <c r="B8" s="28"/>
      <c r="C8" s="30"/>
      <c r="D8" s="30"/>
      <c r="E8" s="35" t="s">
        <v>180</v>
      </c>
      <c r="F8" s="32"/>
      <c r="G8" s="35"/>
      <c r="H8" s="34"/>
      <c r="I8" s="35" t="s">
        <v>180</v>
      </c>
      <c r="J8" s="32"/>
      <c r="K8" s="35"/>
    </row>
    <row r="9" spans="1:4" ht="21.75" customHeight="1">
      <c r="A9" s="36" t="s">
        <v>4</v>
      </c>
      <c r="C9" s="24"/>
      <c r="D9" s="26"/>
    </row>
    <row r="10" spans="1:11" ht="21.75" customHeight="1">
      <c r="A10" s="36" t="s">
        <v>5</v>
      </c>
      <c r="C10" s="24"/>
      <c r="D10" s="26"/>
      <c r="E10" s="26"/>
      <c r="F10" s="26"/>
      <c r="G10" s="26"/>
      <c r="I10" s="26"/>
      <c r="J10" s="25"/>
      <c r="K10" s="30"/>
    </row>
    <row r="11" spans="1:11" ht="21.75" customHeight="1">
      <c r="A11" s="24" t="s">
        <v>6</v>
      </c>
      <c r="B11" s="37"/>
      <c r="C11" s="37"/>
      <c r="D11" s="38"/>
      <c r="E11" s="39">
        <v>12072</v>
      </c>
      <c r="F11" s="39"/>
      <c r="G11" s="39">
        <v>10099</v>
      </c>
      <c r="H11" s="39"/>
      <c r="I11" s="39">
        <v>11505</v>
      </c>
      <c r="J11" s="39"/>
      <c r="K11" s="39">
        <v>9334</v>
      </c>
    </row>
    <row r="12" spans="1:11" ht="21.75" customHeight="1">
      <c r="A12" s="24" t="s">
        <v>142</v>
      </c>
      <c r="B12" s="38"/>
      <c r="C12" s="38">
        <v>3</v>
      </c>
      <c r="D12" s="38"/>
      <c r="E12" s="40">
        <v>556</v>
      </c>
      <c r="F12" s="40"/>
      <c r="G12" s="40">
        <v>326</v>
      </c>
      <c r="H12" s="40"/>
      <c r="I12" s="40">
        <v>556</v>
      </c>
      <c r="J12" s="39"/>
      <c r="K12" s="40">
        <v>326</v>
      </c>
    </row>
    <row r="13" spans="1:11" ht="21.75" customHeight="1">
      <c r="A13" s="24" t="s">
        <v>76</v>
      </c>
      <c r="B13" s="38"/>
      <c r="C13" s="37" t="s">
        <v>210</v>
      </c>
      <c r="D13" s="38"/>
      <c r="E13" s="41">
        <v>278057</v>
      </c>
      <c r="F13" s="42"/>
      <c r="G13" s="41">
        <v>276464</v>
      </c>
      <c r="H13" s="40"/>
      <c r="I13" s="42">
        <v>278063</v>
      </c>
      <c r="J13" s="43"/>
      <c r="K13" s="42">
        <v>276464</v>
      </c>
    </row>
    <row r="14" spans="1:11" ht="21.75" customHeight="1">
      <c r="A14" s="24" t="s">
        <v>7</v>
      </c>
      <c r="B14" s="38"/>
      <c r="C14" s="38"/>
      <c r="D14" s="38"/>
      <c r="E14" s="42"/>
      <c r="F14" s="40"/>
      <c r="G14" s="42"/>
      <c r="H14" s="40"/>
      <c r="I14" s="42"/>
      <c r="J14" s="43"/>
      <c r="K14" s="42"/>
    </row>
    <row r="15" spans="1:11" ht="21.75" customHeight="1">
      <c r="A15" s="24" t="s">
        <v>8</v>
      </c>
      <c r="B15" s="38"/>
      <c r="C15" s="38"/>
      <c r="D15" s="38"/>
      <c r="E15" s="42">
        <v>34</v>
      </c>
      <c r="F15" s="40"/>
      <c r="G15" s="42">
        <v>34</v>
      </c>
      <c r="H15" s="40"/>
      <c r="I15" s="42">
        <v>34</v>
      </c>
      <c r="J15" s="40"/>
      <c r="K15" s="42">
        <v>34</v>
      </c>
    </row>
    <row r="16" spans="1:11" ht="21.75" customHeight="1">
      <c r="A16" s="24" t="s">
        <v>113</v>
      </c>
      <c r="B16" s="38"/>
      <c r="C16" s="38">
        <v>5</v>
      </c>
      <c r="D16" s="38"/>
      <c r="E16" s="41">
        <v>55875</v>
      </c>
      <c r="F16" s="40"/>
      <c r="G16" s="41">
        <v>54375</v>
      </c>
      <c r="H16" s="40"/>
      <c r="I16" s="42">
        <v>55875</v>
      </c>
      <c r="J16" s="43"/>
      <c r="K16" s="42">
        <v>54375</v>
      </c>
    </row>
    <row r="17" spans="1:11" ht="21.75" customHeight="1">
      <c r="A17" s="24" t="s">
        <v>173</v>
      </c>
      <c r="B17" s="38"/>
      <c r="C17" s="38">
        <v>6</v>
      </c>
      <c r="D17" s="38"/>
      <c r="E17" s="41">
        <v>22000</v>
      </c>
      <c r="F17" s="40"/>
      <c r="G17" s="41">
        <v>31048</v>
      </c>
      <c r="H17" s="40"/>
      <c r="I17" s="42">
        <v>22000</v>
      </c>
      <c r="J17" s="43"/>
      <c r="K17" s="42">
        <v>31048</v>
      </c>
    </row>
    <row r="18" spans="1:11" ht="21.75" customHeight="1">
      <c r="A18" s="24" t="s">
        <v>77</v>
      </c>
      <c r="B18" s="38"/>
      <c r="C18" s="38">
        <v>7</v>
      </c>
      <c r="D18" s="38"/>
      <c r="E18" s="40">
        <v>292030</v>
      </c>
      <c r="F18" s="40"/>
      <c r="G18" s="40">
        <v>315201</v>
      </c>
      <c r="H18" s="40"/>
      <c r="I18" s="40">
        <v>291463</v>
      </c>
      <c r="J18" s="39"/>
      <c r="K18" s="40">
        <v>315525</v>
      </c>
    </row>
    <row r="19" spans="1:11" ht="21.75" customHeight="1">
      <c r="A19" s="24" t="s">
        <v>78</v>
      </c>
      <c r="B19" s="38"/>
      <c r="C19" s="38"/>
      <c r="D19" s="38"/>
      <c r="E19" s="40">
        <v>39397</v>
      </c>
      <c r="F19" s="40"/>
      <c r="G19" s="40">
        <v>28026</v>
      </c>
      <c r="H19" s="40"/>
      <c r="I19" s="40">
        <v>39177</v>
      </c>
      <c r="J19" s="39"/>
      <c r="K19" s="40">
        <v>27925</v>
      </c>
    </row>
    <row r="20" spans="1:11" s="26" customFormat="1" ht="21.75" customHeight="1">
      <c r="A20" s="44" t="s">
        <v>9</v>
      </c>
      <c r="B20" s="38"/>
      <c r="C20" s="38"/>
      <c r="D20" s="38"/>
      <c r="E20" s="45">
        <f>SUM(E11:E19)</f>
        <v>700021</v>
      </c>
      <c r="F20" s="40"/>
      <c r="G20" s="45">
        <f>SUM(G11:G19)</f>
        <v>715573</v>
      </c>
      <c r="H20" s="40"/>
      <c r="I20" s="45">
        <f>SUM(I11:I19)</f>
        <v>698673</v>
      </c>
      <c r="J20" s="40"/>
      <c r="K20" s="45">
        <f>SUM(K11:K19)</f>
        <v>715031</v>
      </c>
    </row>
    <row r="21" spans="1:11" s="26" customFormat="1" ht="21.75" customHeight="1">
      <c r="A21" s="44" t="s">
        <v>10</v>
      </c>
      <c r="B21" s="38"/>
      <c r="C21" s="38"/>
      <c r="D21" s="38"/>
      <c r="E21" s="40"/>
      <c r="F21" s="40"/>
      <c r="G21" s="40"/>
      <c r="H21" s="40"/>
      <c r="I21" s="40"/>
      <c r="J21" s="40"/>
      <c r="K21" s="40"/>
    </row>
    <row r="22" spans="1:11" s="26" customFormat="1" ht="21.75" customHeight="1">
      <c r="A22" s="26" t="s">
        <v>11</v>
      </c>
      <c r="B22" s="38"/>
      <c r="C22" s="38"/>
      <c r="D22" s="38"/>
      <c r="E22" s="40"/>
      <c r="F22" s="40"/>
      <c r="G22" s="40"/>
      <c r="H22" s="40"/>
      <c r="I22" s="40"/>
      <c r="J22" s="40"/>
      <c r="K22" s="40"/>
    </row>
    <row r="23" spans="1:11" s="26" customFormat="1" ht="21.75" customHeight="1">
      <c r="A23" s="24" t="s">
        <v>12</v>
      </c>
      <c r="B23" s="38"/>
      <c r="C23" s="38"/>
      <c r="D23" s="38"/>
      <c r="E23" s="40">
        <v>373</v>
      </c>
      <c r="F23" s="40"/>
      <c r="G23" s="40">
        <v>378</v>
      </c>
      <c r="H23" s="40"/>
      <c r="I23" s="40">
        <v>373</v>
      </c>
      <c r="J23" s="40"/>
      <c r="K23" s="40">
        <v>378</v>
      </c>
    </row>
    <row r="24" spans="1:11" s="26" customFormat="1" ht="21.75" customHeight="1">
      <c r="A24" s="24" t="s">
        <v>211</v>
      </c>
      <c r="B24" s="38"/>
      <c r="C24" s="38">
        <v>8</v>
      </c>
      <c r="D24" s="38"/>
      <c r="E24" s="40">
        <v>25000</v>
      </c>
      <c r="F24" s="40"/>
      <c r="G24" s="40">
        <v>25000</v>
      </c>
      <c r="H24" s="40"/>
      <c r="I24" s="40">
        <v>25000</v>
      </c>
      <c r="J24" s="40"/>
      <c r="K24" s="40">
        <v>25000</v>
      </c>
    </row>
    <row r="25" spans="1:11" s="26" customFormat="1" ht="21.75" customHeight="1">
      <c r="A25" s="24" t="s">
        <v>148</v>
      </c>
      <c r="B25" s="38"/>
      <c r="C25" s="38">
        <v>9</v>
      </c>
      <c r="D25" s="38"/>
      <c r="E25" s="40">
        <v>2119</v>
      </c>
      <c r="F25" s="40"/>
      <c r="G25" s="40">
        <v>2332</v>
      </c>
      <c r="H25" s="40"/>
      <c r="I25" s="40">
        <v>3563</v>
      </c>
      <c r="J25" s="40"/>
      <c r="K25" s="40">
        <v>3563</v>
      </c>
    </row>
    <row r="26" spans="1:11" s="26" customFormat="1" ht="21.75" customHeight="1">
      <c r="A26" s="24" t="s">
        <v>132</v>
      </c>
      <c r="B26" s="38"/>
      <c r="C26" s="38">
        <v>10</v>
      </c>
      <c r="D26" s="38"/>
      <c r="E26" s="40">
        <v>69779</v>
      </c>
      <c r="F26" s="40"/>
      <c r="G26" s="40">
        <v>70014</v>
      </c>
      <c r="H26" s="40"/>
      <c r="I26" s="40">
        <v>71030</v>
      </c>
      <c r="J26" s="40"/>
      <c r="K26" s="40">
        <v>71030</v>
      </c>
    </row>
    <row r="27" spans="1:11" s="26" customFormat="1" ht="21.75" customHeight="1">
      <c r="A27" s="26" t="s">
        <v>79</v>
      </c>
      <c r="B27" s="38"/>
      <c r="C27" s="38">
        <v>11</v>
      </c>
      <c r="D27" s="38"/>
      <c r="E27" s="41">
        <v>0</v>
      </c>
      <c r="F27" s="41"/>
      <c r="G27" s="41">
        <v>0</v>
      </c>
      <c r="H27" s="40"/>
      <c r="I27" s="40">
        <v>2500</v>
      </c>
      <c r="J27" s="40"/>
      <c r="K27" s="40">
        <v>2500</v>
      </c>
    </row>
    <row r="28" spans="1:11" s="26" customFormat="1" ht="21.75" customHeight="1">
      <c r="A28" s="26" t="s">
        <v>83</v>
      </c>
      <c r="B28" s="38"/>
      <c r="C28" s="38">
        <v>12</v>
      </c>
      <c r="D28" s="38"/>
      <c r="E28" s="41">
        <v>119000</v>
      </c>
      <c r="F28" s="41"/>
      <c r="G28" s="41">
        <v>119000</v>
      </c>
      <c r="H28" s="40"/>
      <c r="I28" s="41">
        <v>119000</v>
      </c>
      <c r="J28" s="40"/>
      <c r="K28" s="41">
        <v>119000</v>
      </c>
    </row>
    <row r="29" spans="1:11" ht="21.75" customHeight="1">
      <c r="A29" s="24" t="s">
        <v>80</v>
      </c>
      <c r="B29" s="37"/>
      <c r="C29" s="37">
        <v>13</v>
      </c>
      <c r="D29" s="38"/>
      <c r="E29" s="42">
        <v>262285</v>
      </c>
      <c r="F29" s="42"/>
      <c r="G29" s="42">
        <v>254804</v>
      </c>
      <c r="H29" s="39"/>
      <c r="I29" s="42">
        <v>262228</v>
      </c>
      <c r="J29" s="39"/>
      <c r="K29" s="42">
        <v>254744</v>
      </c>
    </row>
    <row r="30" spans="1:11" ht="21.75" customHeight="1">
      <c r="A30" s="24" t="s">
        <v>174</v>
      </c>
      <c r="B30" s="37"/>
      <c r="C30" s="37">
        <v>14</v>
      </c>
      <c r="D30" s="38"/>
      <c r="E30" s="42">
        <v>8284</v>
      </c>
      <c r="F30" s="42"/>
      <c r="G30" s="42">
        <v>8284</v>
      </c>
      <c r="H30" s="39"/>
      <c r="I30" s="42">
        <v>8284</v>
      </c>
      <c r="J30" s="39"/>
      <c r="K30" s="42">
        <v>8284</v>
      </c>
    </row>
    <row r="31" spans="1:11" ht="21.75" customHeight="1">
      <c r="A31" s="24" t="s">
        <v>84</v>
      </c>
      <c r="B31" s="37"/>
      <c r="C31" s="37">
        <v>15</v>
      </c>
      <c r="D31" s="38"/>
      <c r="E31" s="42">
        <v>9046</v>
      </c>
      <c r="F31" s="42"/>
      <c r="G31" s="42">
        <v>9985</v>
      </c>
      <c r="H31" s="39"/>
      <c r="I31" s="42">
        <v>9046</v>
      </c>
      <c r="J31" s="42"/>
      <c r="K31" s="42">
        <v>9985</v>
      </c>
    </row>
    <row r="32" spans="1:11" ht="21.75" customHeight="1">
      <c r="A32" s="24" t="s">
        <v>123</v>
      </c>
      <c r="B32" s="37"/>
      <c r="C32" s="37"/>
      <c r="D32" s="38"/>
      <c r="E32" s="42">
        <v>8239</v>
      </c>
      <c r="F32" s="42"/>
      <c r="G32" s="42">
        <v>7892</v>
      </c>
      <c r="H32" s="39"/>
      <c r="I32" s="42">
        <v>8239</v>
      </c>
      <c r="J32" s="42"/>
      <c r="K32" s="42">
        <v>7892</v>
      </c>
    </row>
    <row r="33" spans="1:11" s="26" customFormat="1" ht="21.75" customHeight="1">
      <c r="A33" s="24" t="s">
        <v>85</v>
      </c>
      <c r="B33" s="38"/>
      <c r="C33" s="37">
        <v>4</v>
      </c>
      <c r="D33" s="38"/>
      <c r="E33" s="46">
        <v>22582</v>
      </c>
      <c r="F33" s="42"/>
      <c r="G33" s="46">
        <v>22707</v>
      </c>
      <c r="H33" s="40"/>
      <c r="I33" s="46">
        <v>22582</v>
      </c>
      <c r="J33" s="40"/>
      <c r="K33" s="46">
        <v>22707</v>
      </c>
    </row>
    <row r="34" spans="1:11" s="26" customFormat="1" ht="21.75" customHeight="1">
      <c r="A34" s="36" t="s">
        <v>13</v>
      </c>
      <c r="B34" s="38"/>
      <c r="E34" s="45">
        <f>SUM(E22:E33)</f>
        <v>526707</v>
      </c>
      <c r="F34" s="40"/>
      <c r="G34" s="45">
        <f>SUM(G22:G33)</f>
        <v>520396</v>
      </c>
      <c r="H34" s="40"/>
      <c r="I34" s="45">
        <f>SUM(I22:I33)</f>
        <v>531845</v>
      </c>
      <c r="J34" s="40"/>
      <c r="K34" s="45">
        <f>SUM(K22:K33)</f>
        <v>525083</v>
      </c>
    </row>
    <row r="35" spans="1:11" ht="21.75" customHeight="1" thickBot="1">
      <c r="A35" s="36" t="s">
        <v>14</v>
      </c>
      <c r="B35" s="38"/>
      <c r="C35" s="26"/>
      <c r="D35" s="26"/>
      <c r="E35" s="47">
        <f>+E34+E20</f>
        <v>1226728</v>
      </c>
      <c r="F35" s="40"/>
      <c r="G35" s="47">
        <f>+G34+G20</f>
        <v>1235969</v>
      </c>
      <c r="H35" s="39"/>
      <c r="I35" s="47">
        <f>+I34+I20</f>
        <v>1230518</v>
      </c>
      <c r="J35" s="39"/>
      <c r="K35" s="47">
        <f>+K34+K20</f>
        <v>1240114</v>
      </c>
    </row>
    <row r="36" spans="2:11" ht="21.75" customHeight="1" thickTop="1">
      <c r="B36" s="38"/>
      <c r="C36" s="26"/>
      <c r="D36" s="26"/>
      <c r="E36" s="26"/>
      <c r="F36" s="26"/>
      <c r="G36" s="26"/>
      <c r="I36" s="26"/>
      <c r="K36" s="26"/>
    </row>
    <row r="37" spans="1:7" ht="21.75" customHeight="1">
      <c r="A37" s="24" t="s">
        <v>15</v>
      </c>
      <c r="B37" s="37"/>
      <c r="C37" s="25"/>
      <c r="D37" s="30"/>
      <c r="E37" s="25"/>
      <c r="F37" s="25"/>
      <c r="G37" s="25"/>
    </row>
    <row r="38" spans="1:11" ht="21.75" customHeight="1">
      <c r="A38" s="21" t="s">
        <v>73</v>
      </c>
      <c r="B38" s="22"/>
      <c r="C38" s="22"/>
      <c r="D38" s="23"/>
      <c r="E38" s="22"/>
      <c r="F38" s="22"/>
      <c r="G38" s="22"/>
      <c r="H38" s="22"/>
      <c r="I38" s="22"/>
      <c r="J38" s="22"/>
      <c r="K38" s="22"/>
    </row>
    <row r="39" spans="1:11" ht="21.75" customHeight="1">
      <c r="A39" s="21" t="s">
        <v>75</v>
      </c>
      <c r="B39" s="22"/>
      <c r="C39" s="22"/>
      <c r="D39" s="23"/>
      <c r="E39" s="22"/>
      <c r="F39" s="22"/>
      <c r="G39" s="22"/>
      <c r="H39" s="22"/>
      <c r="I39" s="22"/>
      <c r="J39" s="22"/>
      <c r="K39" s="22"/>
    </row>
    <row r="40" spans="1:11" ht="21.75" customHeight="1">
      <c r="A40" s="21" t="s">
        <v>178</v>
      </c>
      <c r="B40" s="22"/>
      <c r="C40" s="22"/>
      <c r="D40" s="23"/>
      <c r="E40" s="22"/>
      <c r="F40" s="22"/>
      <c r="G40" s="22"/>
      <c r="H40" s="22"/>
      <c r="I40" s="22"/>
      <c r="J40" s="22"/>
      <c r="K40" s="22"/>
    </row>
    <row r="41" spans="2:11" ht="21.75" customHeight="1">
      <c r="B41" s="25"/>
      <c r="C41" s="24"/>
      <c r="D41" s="26"/>
      <c r="K41" s="27" t="s">
        <v>99</v>
      </c>
    </row>
    <row r="42" spans="2:11" ht="21.75" customHeight="1">
      <c r="B42" s="25"/>
      <c r="C42" s="24"/>
      <c r="D42" s="26"/>
      <c r="E42" s="97" t="s">
        <v>1</v>
      </c>
      <c r="F42" s="97"/>
      <c r="G42" s="97"/>
      <c r="I42" s="97" t="s">
        <v>2</v>
      </c>
      <c r="J42" s="97"/>
      <c r="K42" s="97"/>
    </row>
    <row r="43" spans="2:11" ht="21.75" customHeight="1">
      <c r="B43" s="28"/>
      <c r="C43" s="29" t="s">
        <v>3</v>
      </c>
      <c r="D43" s="30"/>
      <c r="E43" s="31" t="s">
        <v>175</v>
      </c>
      <c r="F43" s="32"/>
      <c r="G43" s="33" t="s">
        <v>172</v>
      </c>
      <c r="H43" s="34"/>
      <c r="I43" s="31" t="s">
        <v>175</v>
      </c>
      <c r="J43" s="32"/>
      <c r="K43" s="33" t="s">
        <v>172</v>
      </c>
    </row>
    <row r="44" spans="2:11" ht="21.75" customHeight="1">
      <c r="B44" s="28"/>
      <c r="C44" s="30"/>
      <c r="D44" s="30"/>
      <c r="E44" s="35" t="s">
        <v>179</v>
      </c>
      <c r="F44" s="32"/>
      <c r="G44" s="35" t="s">
        <v>181</v>
      </c>
      <c r="H44" s="34"/>
      <c r="I44" s="35" t="s">
        <v>179</v>
      </c>
      <c r="J44" s="32"/>
      <c r="K44" s="35" t="s">
        <v>181</v>
      </c>
    </row>
    <row r="45" spans="2:11" ht="21.75" customHeight="1">
      <c r="B45" s="28"/>
      <c r="C45" s="30"/>
      <c r="D45" s="30"/>
      <c r="E45" s="35" t="s">
        <v>180</v>
      </c>
      <c r="F45" s="32"/>
      <c r="G45" s="35"/>
      <c r="H45" s="34"/>
      <c r="I45" s="35" t="s">
        <v>180</v>
      </c>
      <c r="J45" s="32"/>
      <c r="K45" s="35"/>
    </row>
    <row r="46" spans="1:11" ht="21.75" customHeight="1">
      <c r="A46" s="36" t="s">
        <v>16</v>
      </c>
      <c r="B46" s="28"/>
      <c r="C46" s="28"/>
      <c r="D46" s="28"/>
      <c r="E46" s="28"/>
      <c r="F46" s="28"/>
      <c r="G46" s="28"/>
      <c r="I46" s="28"/>
      <c r="J46" s="48"/>
      <c r="K46" s="28"/>
    </row>
    <row r="47" spans="1:4" ht="21.75" customHeight="1">
      <c r="A47" s="36" t="s">
        <v>17</v>
      </c>
      <c r="B47" s="37"/>
      <c r="C47" s="37"/>
      <c r="D47" s="38"/>
    </row>
    <row r="48" spans="1:11" ht="21.75" customHeight="1">
      <c r="A48" s="24" t="s">
        <v>126</v>
      </c>
      <c r="B48" s="37"/>
      <c r="C48" s="37">
        <v>16</v>
      </c>
      <c r="D48" s="38"/>
      <c r="E48" s="39">
        <v>158377</v>
      </c>
      <c r="F48" s="39"/>
      <c r="G48" s="39">
        <v>260676</v>
      </c>
      <c r="H48" s="39"/>
      <c r="I48" s="39">
        <v>158377</v>
      </c>
      <c r="J48" s="39"/>
      <c r="K48" s="39">
        <v>260676</v>
      </c>
    </row>
    <row r="49" spans="1:11" ht="21.75" customHeight="1">
      <c r="A49" s="24" t="s">
        <v>81</v>
      </c>
      <c r="B49" s="37"/>
      <c r="C49" s="37" t="s">
        <v>212</v>
      </c>
      <c r="D49" s="38"/>
      <c r="E49" s="39">
        <v>79089</v>
      </c>
      <c r="F49" s="39"/>
      <c r="G49" s="39">
        <v>85484</v>
      </c>
      <c r="H49" s="39"/>
      <c r="I49" s="39">
        <v>78601</v>
      </c>
      <c r="J49" s="39"/>
      <c r="K49" s="39">
        <v>85723</v>
      </c>
    </row>
    <row r="50" spans="1:11" ht="21.75" customHeight="1">
      <c r="A50" s="49" t="s">
        <v>18</v>
      </c>
      <c r="B50" s="37"/>
      <c r="C50" s="37"/>
      <c r="D50" s="38"/>
      <c r="E50" s="50"/>
      <c r="F50" s="50"/>
      <c r="G50" s="50"/>
      <c r="H50" s="39"/>
      <c r="I50" s="39"/>
      <c r="J50" s="39"/>
      <c r="K50" s="39"/>
    </row>
    <row r="51" spans="1:11" ht="21.75" customHeight="1">
      <c r="A51" s="49" t="s">
        <v>8</v>
      </c>
      <c r="B51" s="37"/>
      <c r="C51" s="37"/>
      <c r="D51" s="38"/>
      <c r="E51" s="50">
        <v>4776</v>
      </c>
      <c r="F51" s="50"/>
      <c r="G51" s="50">
        <v>4814</v>
      </c>
      <c r="H51" s="39"/>
      <c r="I51" s="39">
        <v>4776</v>
      </c>
      <c r="J51" s="39"/>
      <c r="K51" s="39">
        <v>4814</v>
      </c>
    </row>
    <row r="52" spans="1:11" ht="21.75" customHeight="1">
      <c r="A52" s="24" t="s">
        <v>131</v>
      </c>
      <c r="B52" s="37"/>
      <c r="C52" s="37"/>
      <c r="D52" s="38"/>
      <c r="E52" s="39">
        <v>37254</v>
      </c>
      <c r="F52" s="50"/>
      <c r="G52" s="39">
        <v>17182</v>
      </c>
      <c r="H52" s="39"/>
      <c r="I52" s="39">
        <v>37254</v>
      </c>
      <c r="J52" s="39"/>
      <c r="K52" s="39">
        <v>17182</v>
      </c>
    </row>
    <row r="53" spans="1:11" ht="21.75" customHeight="1">
      <c r="A53" s="24" t="s">
        <v>19</v>
      </c>
      <c r="B53" s="37"/>
      <c r="C53" s="37"/>
      <c r="D53" s="38"/>
      <c r="E53" s="50">
        <v>9045</v>
      </c>
      <c r="F53" s="50"/>
      <c r="G53" s="50">
        <v>9952</v>
      </c>
      <c r="H53" s="39"/>
      <c r="I53" s="39">
        <v>9035</v>
      </c>
      <c r="J53" s="39"/>
      <c r="K53" s="39">
        <v>9896</v>
      </c>
    </row>
    <row r="54" spans="1:11" s="26" customFormat="1" ht="21.75" customHeight="1">
      <c r="A54" s="44" t="s">
        <v>20</v>
      </c>
      <c r="B54" s="38"/>
      <c r="C54" s="38"/>
      <c r="D54" s="38"/>
      <c r="E54" s="45">
        <f>SUM(E48:E53)</f>
        <v>288541</v>
      </c>
      <c r="F54" s="40"/>
      <c r="G54" s="45">
        <f>SUM(G48:G53)</f>
        <v>378108</v>
      </c>
      <c r="H54" s="40"/>
      <c r="I54" s="45">
        <f>SUM(I48:I53)</f>
        <v>288043</v>
      </c>
      <c r="J54" s="40"/>
      <c r="K54" s="45">
        <f>SUM(K48:K53)</f>
        <v>378291</v>
      </c>
    </row>
    <row r="55" spans="1:11" s="26" customFormat="1" ht="21.75" customHeight="1">
      <c r="A55" s="36" t="s">
        <v>21</v>
      </c>
      <c r="B55" s="38"/>
      <c r="C55" s="38"/>
      <c r="D55" s="38"/>
      <c r="E55" s="40"/>
      <c r="F55" s="40"/>
      <c r="G55" s="40"/>
      <c r="H55" s="40"/>
      <c r="I55" s="40"/>
      <c r="J55" s="40"/>
      <c r="K55" s="40"/>
    </row>
    <row r="56" spans="1:11" s="26" customFormat="1" ht="21.75" customHeight="1">
      <c r="A56" s="24" t="s">
        <v>145</v>
      </c>
      <c r="B56" s="38"/>
      <c r="C56" s="38"/>
      <c r="D56" s="38"/>
      <c r="E56" s="40"/>
      <c r="F56" s="40"/>
      <c r="G56" s="40"/>
      <c r="H56" s="40"/>
      <c r="I56" s="40"/>
      <c r="J56" s="40"/>
      <c r="K56" s="40"/>
    </row>
    <row r="57" spans="1:11" s="26" customFormat="1" ht="21.75" customHeight="1">
      <c r="A57" s="49" t="s">
        <v>8</v>
      </c>
      <c r="B57" s="38"/>
      <c r="C57" s="37"/>
      <c r="D57" s="38"/>
      <c r="E57" s="40">
        <v>4169</v>
      </c>
      <c r="F57" s="40"/>
      <c r="G57" s="40">
        <v>4253</v>
      </c>
      <c r="H57" s="40"/>
      <c r="I57" s="40">
        <v>4169</v>
      </c>
      <c r="J57" s="40"/>
      <c r="K57" s="40">
        <v>4253</v>
      </c>
    </row>
    <row r="58" spans="1:11" ht="21.75" customHeight="1">
      <c r="A58" s="24" t="s">
        <v>82</v>
      </c>
      <c r="B58" s="37"/>
      <c r="C58" s="37"/>
      <c r="D58" s="38"/>
      <c r="E58" s="40">
        <v>13997</v>
      </c>
      <c r="F58" s="40"/>
      <c r="G58" s="40">
        <v>13043</v>
      </c>
      <c r="H58" s="40"/>
      <c r="I58" s="40">
        <v>13997</v>
      </c>
      <c r="J58" s="40"/>
      <c r="K58" s="40">
        <v>13043</v>
      </c>
    </row>
    <row r="59" spans="1:11" ht="21.75" customHeight="1">
      <c r="A59" s="24" t="s">
        <v>127</v>
      </c>
      <c r="B59" s="37"/>
      <c r="C59" s="37"/>
      <c r="D59" s="38"/>
      <c r="E59" s="51">
        <v>43050</v>
      </c>
      <c r="F59" s="40"/>
      <c r="G59" s="51">
        <v>43075</v>
      </c>
      <c r="H59" s="40"/>
      <c r="I59" s="51">
        <v>43050</v>
      </c>
      <c r="J59" s="40"/>
      <c r="K59" s="51">
        <v>43075</v>
      </c>
    </row>
    <row r="60" spans="1:11" ht="21.75" customHeight="1">
      <c r="A60" s="44" t="s">
        <v>22</v>
      </c>
      <c r="B60" s="37"/>
      <c r="C60" s="37"/>
      <c r="D60" s="38"/>
      <c r="E60" s="51">
        <f>SUM(E56:E59)</f>
        <v>61216</v>
      </c>
      <c r="F60" s="40"/>
      <c r="G60" s="51">
        <f>SUM(G56:G59)</f>
        <v>60371</v>
      </c>
      <c r="H60" s="41"/>
      <c r="I60" s="51">
        <f>SUM(I56:I59)</f>
        <v>61216</v>
      </c>
      <c r="J60" s="40"/>
      <c r="K60" s="51">
        <f>SUM(K56:K59)</f>
        <v>60371</v>
      </c>
    </row>
    <row r="61" spans="1:11" ht="21.75" customHeight="1">
      <c r="A61" s="36" t="s">
        <v>23</v>
      </c>
      <c r="B61" s="37"/>
      <c r="C61" s="37"/>
      <c r="D61" s="38"/>
      <c r="E61" s="51">
        <f>+E60+E54</f>
        <v>349757</v>
      </c>
      <c r="F61" s="40"/>
      <c r="G61" s="51">
        <f>+G60+G54</f>
        <v>438479</v>
      </c>
      <c r="H61" s="39"/>
      <c r="I61" s="51">
        <f>+I60+I54</f>
        <v>349259</v>
      </c>
      <c r="J61" s="39"/>
      <c r="K61" s="51">
        <f>+K60+K54</f>
        <v>438662</v>
      </c>
    </row>
    <row r="62" spans="1:7" ht="21.75" customHeight="1">
      <c r="A62" s="36" t="s">
        <v>24</v>
      </c>
      <c r="B62" s="37"/>
      <c r="C62" s="37"/>
      <c r="D62" s="38"/>
      <c r="E62" s="37"/>
      <c r="F62" s="37"/>
      <c r="G62" s="37"/>
    </row>
    <row r="63" spans="1:7" ht="21.75" customHeight="1">
      <c r="A63" s="24" t="s">
        <v>25</v>
      </c>
      <c r="B63" s="37"/>
      <c r="C63" s="37"/>
      <c r="D63" s="38"/>
      <c r="E63" s="37"/>
      <c r="F63" s="37"/>
      <c r="G63" s="37"/>
    </row>
    <row r="64" spans="1:7" ht="21.75" customHeight="1">
      <c r="A64" s="24" t="s">
        <v>26</v>
      </c>
      <c r="B64" s="37"/>
      <c r="C64" s="37"/>
      <c r="D64" s="38"/>
      <c r="E64" s="37"/>
      <c r="F64" s="37"/>
      <c r="G64" s="37"/>
    </row>
    <row r="65" spans="1:11" ht="21.75" customHeight="1" thickBot="1">
      <c r="A65" s="24" t="s">
        <v>133</v>
      </c>
      <c r="B65" s="37"/>
      <c r="C65" s="38"/>
      <c r="D65" s="38"/>
      <c r="E65" s="47">
        <v>396000</v>
      </c>
      <c r="F65" s="40"/>
      <c r="G65" s="47">
        <v>396000</v>
      </c>
      <c r="H65" s="39"/>
      <c r="I65" s="47">
        <v>396000</v>
      </c>
      <c r="J65" s="39"/>
      <c r="K65" s="47">
        <v>396000</v>
      </c>
    </row>
    <row r="66" spans="1:11" ht="21.75" customHeight="1" thickTop="1">
      <c r="A66" s="24" t="s">
        <v>27</v>
      </c>
      <c r="B66" s="37"/>
      <c r="C66" s="37"/>
      <c r="D66" s="38"/>
      <c r="E66" s="40"/>
      <c r="F66" s="40"/>
      <c r="G66" s="40"/>
      <c r="H66" s="39"/>
      <c r="I66" s="40"/>
      <c r="J66" s="39"/>
      <c r="K66" s="40"/>
    </row>
    <row r="67" spans="1:11" ht="21.75" customHeight="1">
      <c r="A67" s="24" t="s">
        <v>141</v>
      </c>
      <c r="B67" s="37"/>
      <c r="C67" s="38"/>
      <c r="D67" s="38"/>
      <c r="E67" s="40">
        <v>395741</v>
      </c>
      <c r="F67" s="40"/>
      <c r="G67" s="40">
        <v>395741</v>
      </c>
      <c r="H67" s="39"/>
      <c r="I67" s="40">
        <v>395741</v>
      </c>
      <c r="J67" s="39"/>
      <c r="K67" s="40">
        <v>395741</v>
      </c>
    </row>
    <row r="68" spans="1:11" ht="21.75" customHeight="1">
      <c r="A68" s="24" t="s">
        <v>111</v>
      </c>
      <c r="B68" s="37"/>
      <c r="C68" s="37"/>
      <c r="D68" s="38"/>
      <c r="E68" s="39">
        <v>83396</v>
      </c>
      <c r="F68" s="39"/>
      <c r="G68" s="39">
        <v>83396</v>
      </c>
      <c r="H68" s="39"/>
      <c r="I68" s="39">
        <v>83396</v>
      </c>
      <c r="J68" s="39"/>
      <c r="K68" s="39">
        <v>83396</v>
      </c>
    </row>
    <row r="69" spans="1:11" ht="21.75" customHeight="1">
      <c r="A69" s="24" t="s">
        <v>119</v>
      </c>
      <c r="B69" s="37"/>
      <c r="C69" s="37"/>
      <c r="D69" s="38"/>
      <c r="E69" s="39">
        <v>15267</v>
      </c>
      <c r="F69" s="39"/>
      <c r="G69" s="39">
        <v>15267</v>
      </c>
      <c r="H69" s="39"/>
      <c r="I69" s="39">
        <v>15267</v>
      </c>
      <c r="J69" s="39"/>
      <c r="K69" s="39">
        <v>15267</v>
      </c>
    </row>
    <row r="70" spans="1:11" ht="21.75" customHeight="1">
      <c r="A70" s="24" t="s">
        <v>134</v>
      </c>
      <c r="B70" s="37"/>
      <c r="C70" s="37"/>
      <c r="D70" s="38"/>
      <c r="E70" s="43"/>
      <c r="F70" s="43"/>
      <c r="G70" s="43"/>
      <c r="H70" s="39"/>
      <c r="I70" s="43"/>
      <c r="J70" s="39"/>
      <c r="K70" s="43"/>
    </row>
    <row r="71" spans="1:11" ht="21.75" customHeight="1">
      <c r="A71" s="24" t="s">
        <v>28</v>
      </c>
      <c r="B71" s="37"/>
      <c r="C71" s="37">
        <v>18</v>
      </c>
      <c r="D71" s="38"/>
      <c r="E71" s="43">
        <v>39574</v>
      </c>
      <c r="F71" s="50"/>
      <c r="G71" s="43">
        <v>39574</v>
      </c>
      <c r="H71" s="39"/>
      <c r="I71" s="24">
        <v>39574</v>
      </c>
      <c r="J71" s="39"/>
      <c r="K71" s="24">
        <v>39574</v>
      </c>
    </row>
    <row r="72" spans="1:11" ht="21.75" customHeight="1">
      <c r="A72" s="24" t="s">
        <v>29</v>
      </c>
      <c r="B72" s="37"/>
      <c r="C72" s="37"/>
      <c r="D72" s="38"/>
      <c r="E72" s="50">
        <v>301491</v>
      </c>
      <c r="F72" s="40"/>
      <c r="G72" s="50">
        <v>221904</v>
      </c>
      <c r="H72" s="40"/>
      <c r="I72" s="50">
        <v>305774</v>
      </c>
      <c r="J72" s="40"/>
      <c r="K72" s="50">
        <v>225967</v>
      </c>
    </row>
    <row r="73" spans="1:11" ht="21.75" customHeight="1">
      <c r="A73" s="24" t="s">
        <v>86</v>
      </c>
      <c r="B73" s="37"/>
      <c r="C73" s="37"/>
      <c r="D73" s="38"/>
      <c r="E73" s="40">
        <v>41325</v>
      </c>
      <c r="F73" s="40"/>
      <c r="G73" s="40">
        <v>41467</v>
      </c>
      <c r="H73" s="40"/>
      <c r="I73" s="40">
        <v>41507</v>
      </c>
      <c r="J73" s="40"/>
      <c r="K73" s="40">
        <v>41507</v>
      </c>
    </row>
    <row r="74" spans="1:11" ht="21.75" customHeight="1">
      <c r="A74" s="36" t="s">
        <v>87</v>
      </c>
      <c r="B74" s="37"/>
      <c r="C74" s="26"/>
      <c r="D74" s="26"/>
      <c r="E74" s="52">
        <f>SUM(E67:E73)</f>
        <v>876794</v>
      </c>
      <c r="F74" s="40"/>
      <c r="G74" s="52">
        <f>SUM(G67:G73)</f>
        <v>797349</v>
      </c>
      <c r="H74" s="40"/>
      <c r="I74" s="52">
        <f>SUM(I67:I73)</f>
        <v>881259</v>
      </c>
      <c r="J74" s="40"/>
      <c r="K74" s="52">
        <f>SUM(K67:K73)</f>
        <v>801452</v>
      </c>
    </row>
    <row r="75" spans="1:11" ht="21.75" customHeight="1">
      <c r="A75" s="24" t="s">
        <v>88</v>
      </c>
      <c r="B75" s="37"/>
      <c r="C75" s="26"/>
      <c r="D75" s="26"/>
      <c r="E75" s="51">
        <v>177</v>
      </c>
      <c r="F75" s="40"/>
      <c r="G75" s="51">
        <v>141</v>
      </c>
      <c r="H75" s="39"/>
      <c r="I75" s="46">
        <v>0</v>
      </c>
      <c r="J75" s="39"/>
      <c r="K75" s="46">
        <v>0</v>
      </c>
    </row>
    <row r="76" spans="1:11" ht="21.75" customHeight="1">
      <c r="A76" s="36" t="s">
        <v>30</v>
      </c>
      <c r="B76" s="37"/>
      <c r="C76" s="26"/>
      <c r="D76" s="26"/>
      <c r="E76" s="51">
        <f>SUM(E74:E75)</f>
        <v>876971</v>
      </c>
      <c r="F76" s="40"/>
      <c r="G76" s="51">
        <f>SUM(G74:G75)</f>
        <v>797490</v>
      </c>
      <c r="H76" s="39"/>
      <c r="I76" s="51">
        <f>SUM(I74:I75)</f>
        <v>881259</v>
      </c>
      <c r="J76" s="39"/>
      <c r="K76" s="51">
        <f>SUM(K74:K75)</f>
        <v>801452</v>
      </c>
    </row>
    <row r="77" spans="1:11" ht="21.75" customHeight="1" thickBot="1">
      <c r="A77" s="36" t="s">
        <v>31</v>
      </c>
      <c r="B77" s="37"/>
      <c r="C77" s="26"/>
      <c r="D77" s="26"/>
      <c r="E77" s="47">
        <f>E76+E61</f>
        <v>1226728</v>
      </c>
      <c r="F77" s="40"/>
      <c r="G77" s="47">
        <f>G76+G61</f>
        <v>1235969</v>
      </c>
      <c r="H77" s="39"/>
      <c r="I77" s="47">
        <f>I76+I61</f>
        <v>1230518</v>
      </c>
      <c r="J77" s="39"/>
      <c r="K77" s="47">
        <f>K76+K61</f>
        <v>1240114</v>
      </c>
    </row>
    <row r="78" spans="2:11" ht="21.75" customHeight="1" thickTop="1">
      <c r="B78" s="37"/>
      <c r="C78" s="26"/>
      <c r="D78" s="26"/>
      <c r="E78" s="53">
        <f>SUM(E77-E35)</f>
        <v>0</v>
      </c>
      <c r="F78" s="53"/>
      <c r="G78" s="53">
        <f>SUM(G77-G35)</f>
        <v>0</v>
      </c>
      <c r="H78" s="53"/>
      <c r="I78" s="53">
        <f>SUM(I77-I35)</f>
        <v>0</v>
      </c>
      <c r="J78" s="53"/>
      <c r="K78" s="54">
        <f>SUM(K77-K35)</f>
        <v>0</v>
      </c>
    </row>
    <row r="79" spans="1:4" ht="21.75" customHeight="1">
      <c r="A79" s="24" t="s">
        <v>15</v>
      </c>
      <c r="B79" s="37"/>
      <c r="C79" s="24"/>
      <c r="D79" s="26"/>
    </row>
    <row r="80" spans="2:4" ht="21.75" customHeight="1">
      <c r="B80" s="37"/>
      <c r="C80" s="24"/>
      <c r="D80" s="26"/>
    </row>
    <row r="81" spans="2:4" ht="21.75" customHeight="1">
      <c r="B81" s="37"/>
      <c r="C81" s="24"/>
      <c r="D81" s="26"/>
    </row>
    <row r="82" spans="1:4" ht="21.75" customHeight="1">
      <c r="A82" s="55"/>
      <c r="B82" s="37"/>
      <c r="C82" s="24"/>
      <c r="D82" s="26"/>
    </row>
    <row r="83" spans="1:4" ht="21.75" customHeight="1">
      <c r="A83" s="26"/>
      <c r="B83" s="37"/>
      <c r="C83" s="24"/>
      <c r="D83" s="26"/>
    </row>
    <row r="84" spans="2:4" ht="21.75" customHeight="1">
      <c r="B84" s="25" t="s">
        <v>32</v>
      </c>
      <c r="C84" s="24"/>
      <c r="D84" s="26"/>
    </row>
    <row r="85" spans="1:11" ht="21.75" customHeight="1">
      <c r="A85" s="55"/>
      <c r="B85" s="37"/>
      <c r="C85" s="27"/>
      <c r="D85" s="56"/>
      <c r="E85" s="27"/>
      <c r="F85" s="27"/>
      <c r="G85" s="27"/>
      <c r="I85" s="27"/>
      <c r="K85" s="27"/>
    </row>
    <row r="86" spans="3:11" ht="21.75" customHeight="1">
      <c r="C86" s="57"/>
      <c r="D86" s="58"/>
      <c r="E86" s="49"/>
      <c r="F86" s="49"/>
      <c r="G86" s="49"/>
      <c r="H86" s="49"/>
      <c r="I86" s="49"/>
      <c r="J86" s="49"/>
      <c r="K86" s="49"/>
    </row>
    <row r="87" spans="3:11" ht="21.75" customHeight="1">
      <c r="C87" s="59"/>
      <c r="D87" s="60"/>
      <c r="E87" s="27"/>
      <c r="F87" s="27"/>
      <c r="G87" s="27"/>
      <c r="I87" s="25"/>
      <c r="K87" s="25"/>
    </row>
  </sheetData>
  <sheetProtection/>
  <mergeCells count="4">
    <mergeCell ref="E5:G5"/>
    <mergeCell ref="I5:K5"/>
    <mergeCell ref="E42:G42"/>
    <mergeCell ref="I42:K42"/>
  </mergeCells>
  <printOptions/>
  <pageMargins left="0.984251968503937" right="0.1968503937007874" top="0.7874015748031497" bottom="0.1968503937007874" header="0.1968503937007874" footer="0.1968503937007874"/>
  <pageSetup horizontalDpi="600" verticalDpi="600" orientation="portrait" paperSize="9" scale="74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"/>
  <sheetViews>
    <sheetView showGridLines="0" view="pageBreakPreview" zoomScaleSheetLayoutView="100" zoomScalePageLayoutView="0" workbookViewId="0" topLeftCell="A115">
      <selection activeCell="I125" sqref="I125"/>
    </sheetView>
  </sheetViews>
  <sheetFormatPr defaultColWidth="10.7109375" defaultRowHeight="21.75" customHeight="1"/>
  <cols>
    <col min="1" max="1" width="36.7109375" style="24" customWidth="1"/>
    <col min="2" max="2" width="11.421875" style="24" customWidth="1"/>
    <col min="3" max="3" width="8.57421875" style="24" customWidth="1"/>
    <col min="4" max="4" width="0.9921875" style="26" customWidth="1"/>
    <col min="5" max="5" width="13.28125" style="24" customWidth="1"/>
    <col min="6" max="6" width="1.7109375" style="24" customWidth="1"/>
    <col min="7" max="7" width="13.28125" style="24" customWidth="1"/>
    <col min="8" max="8" width="1.7109375" style="24" customWidth="1"/>
    <col min="9" max="9" width="13.28125" style="24" customWidth="1"/>
    <col min="10" max="10" width="1.7109375" style="24" customWidth="1"/>
    <col min="11" max="11" width="13.28125" style="24" customWidth="1"/>
    <col min="12" max="12" width="1.57421875" style="24" customWidth="1"/>
    <col min="13" max="16384" width="10.7109375" style="24" customWidth="1"/>
  </cols>
  <sheetData>
    <row r="1" spans="1:11" ht="21.75" customHeight="1">
      <c r="A1" s="21"/>
      <c r="B1" s="22"/>
      <c r="C1" s="22"/>
      <c r="D1" s="23"/>
      <c r="E1" s="22"/>
      <c r="F1" s="22"/>
      <c r="G1" s="22"/>
      <c r="H1" s="22"/>
      <c r="I1" s="22"/>
      <c r="J1" s="22"/>
      <c r="K1" s="63" t="s">
        <v>114</v>
      </c>
    </row>
    <row r="2" spans="1:11" ht="21.75" customHeight="1">
      <c r="A2" s="21" t="s">
        <v>73</v>
      </c>
      <c r="B2" s="22"/>
      <c r="C2" s="22"/>
      <c r="D2" s="23"/>
      <c r="E2" s="22"/>
      <c r="F2" s="22"/>
      <c r="G2" s="22"/>
      <c r="H2" s="22"/>
      <c r="I2" s="22"/>
      <c r="J2" s="22"/>
      <c r="K2" s="22"/>
    </row>
    <row r="3" spans="1:11" ht="21.75" customHeight="1">
      <c r="A3" s="21" t="s">
        <v>33</v>
      </c>
      <c r="B3" s="22"/>
      <c r="C3" s="22"/>
      <c r="D3" s="23"/>
      <c r="E3" s="22"/>
      <c r="F3" s="22"/>
      <c r="G3" s="22"/>
      <c r="H3" s="22"/>
      <c r="I3" s="22"/>
      <c r="J3" s="22"/>
      <c r="K3" s="22"/>
    </row>
    <row r="4" spans="1:11" ht="21.75" customHeight="1">
      <c r="A4" s="64" t="s">
        <v>176</v>
      </c>
      <c r="B4" s="22"/>
      <c r="C4" s="22"/>
      <c r="D4" s="23"/>
      <c r="E4" s="22"/>
      <c r="F4" s="22"/>
      <c r="G4" s="22"/>
      <c r="H4" s="22"/>
      <c r="I4" s="22"/>
      <c r="J4" s="22"/>
      <c r="K4" s="22"/>
    </row>
    <row r="5" spans="2:11" ht="21.75" customHeight="1">
      <c r="B5" s="25"/>
      <c r="K5" s="25" t="s">
        <v>99</v>
      </c>
    </row>
    <row r="6" spans="2:11" ht="21.75" customHeight="1">
      <c r="B6" s="25"/>
      <c r="E6" s="96"/>
      <c r="F6" s="96" t="s">
        <v>1</v>
      </c>
      <c r="G6" s="96"/>
      <c r="I6" s="55"/>
      <c r="J6" s="96" t="s">
        <v>2</v>
      </c>
      <c r="K6" s="96"/>
    </row>
    <row r="7" spans="2:11" ht="21.75" customHeight="1">
      <c r="B7" s="28"/>
      <c r="C7" s="96" t="s">
        <v>3</v>
      </c>
      <c r="D7" s="30"/>
      <c r="E7" s="33">
        <v>2560</v>
      </c>
      <c r="F7" s="32"/>
      <c r="G7" s="33">
        <v>2559</v>
      </c>
      <c r="H7" s="34"/>
      <c r="I7" s="33">
        <v>2560</v>
      </c>
      <c r="J7" s="32"/>
      <c r="K7" s="33">
        <v>2559</v>
      </c>
    </row>
    <row r="8" spans="1:8" ht="21.75" customHeight="1">
      <c r="A8" s="36" t="s">
        <v>34</v>
      </c>
      <c r="B8" s="37"/>
      <c r="C8" s="26"/>
      <c r="E8" s="37"/>
      <c r="F8" s="37"/>
      <c r="G8" s="37"/>
      <c r="H8" s="26"/>
    </row>
    <row r="9" spans="1:11" ht="21.75" customHeight="1">
      <c r="A9" s="24" t="s">
        <v>155</v>
      </c>
      <c r="B9" s="37"/>
      <c r="C9" s="37"/>
      <c r="D9" s="38"/>
      <c r="E9" s="50">
        <v>367206</v>
      </c>
      <c r="F9" s="50"/>
      <c r="G9" s="50">
        <v>323811</v>
      </c>
      <c r="H9" s="50"/>
      <c r="I9" s="50">
        <v>367206</v>
      </c>
      <c r="J9" s="40"/>
      <c r="K9" s="50">
        <v>323811</v>
      </c>
    </row>
    <row r="10" spans="1:11" ht="21.75" customHeight="1">
      <c r="A10" s="24" t="s">
        <v>35</v>
      </c>
      <c r="B10" s="37"/>
      <c r="C10" s="37"/>
      <c r="D10" s="38"/>
      <c r="E10" s="50">
        <v>0</v>
      </c>
      <c r="F10" s="50"/>
      <c r="G10" s="50">
        <v>802</v>
      </c>
      <c r="H10" s="50"/>
      <c r="I10" s="50">
        <v>0</v>
      </c>
      <c r="J10" s="40"/>
      <c r="K10" s="50">
        <v>0</v>
      </c>
    </row>
    <row r="11" spans="1:11" ht="21.75" customHeight="1">
      <c r="A11" s="24" t="s">
        <v>182</v>
      </c>
      <c r="B11" s="37"/>
      <c r="C11" s="37"/>
      <c r="D11" s="38"/>
      <c r="E11" s="50">
        <v>5189</v>
      </c>
      <c r="F11" s="50"/>
      <c r="G11" s="50">
        <v>3914</v>
      </c>
      <c r="H11" s="50"/>
      <c r="I11" s="50">
        <v>5189</v>
      </c>
      <c r="J11" s="40"/>
      <c r="K11" s="50">
        <v>3914</v>
      </c>
    </row>
    <row r="12" spans="1:11" s="26" customFormat="1" ht="21.75" customHeight="1">
      <c r="A12" s="26" t="s">
        <v>36</v>
      </c>
      <c r="B12" s="38"/>
      <c r="C12" s="38"/>
      <c r="D12" s="38"/>
      <c r="E12" s="51">
        <v>12082</v>
      </c>
      <c r="F12" s="40"/>
      <c r="G12" s="51">
        <v>9477</v>
      </c>
      <c r="H12" s="40"/>
      <c r="I12" s="51">
        <v>12599</v>
      </c>
      <c r="J12" s="40"/>
      <c r="K12" s="51">
        <v>10187</v>
      </c>
    </row>
    <row r="13" spans="1:11" ht="21.75" customHeight="1">
      <c r="A13" s="36" t="s">
        <v>37</v>
      </c>
      <c r="B13" s="37"/>
      <c r="C13" s="37"/>
      <c r="D13" s="38"/>
      <c r="E13" s="51">
        <f>SUM(E9:E12)</f>
        <v>384477</v>
      </c>
      <c r="F13" s="40"/>
      <c r="G13" s="51">
        <f>SUM(G9:G12)</f>
        <v>338004</v>
      </c>
      <c r="H13" s="40"/>
      <c r="I13" s="51">
        <f>SUM(I9:I12)</f>
        <v>384994</v>
      </c>
      <c r="J13" s="39"/>
      <c r="K13" s="51">
        <f>SUM(K9:K12)</f>
        <v>337912</v>
      </c>
    </row>
    <row r="14" spans="1:11" ht="21.75" customHeight="1">
      <c r="A14" s="36" t="s">
        <v>38</v>
      </c>
      <c r="B14" s="37"/>
      <c r="C14" s="37"/>
      <c r="D14" s="38"/>
      <c r="E14" s="39"/>
      <c r="F14" s="39"/>
      <c r="G14" s="39"/>
      <c r="H14" s="40"/>
      <c r="I14" s="39"/>
      <c r="J14" s="39"/>
      <c r="K14" s="39"/>
    </row>
    <row r="15" spans="1:11" ht="21.75" customHeight="1">
      <c r="A15" s="24" t="s">
        <v>156</v>
      </c>
      <c r="B15" s="37"/>
      <c r="C15" s="65"/>
      <c r="D15" s="66"/>
      <c r="E15" s="39">
        <v>166217</v>
      </c>
      <c r="F15" s="39"/>
      <c r="G15" s="39">
        <v>140679</v>
      </c>
      <c r="H15" s="39"/>
      <c r="I15" s="39">
        <v>166899</v>
      </c>
      <c r="J15" s="40"/>
      <c r="K15" s="39">
        <v>140985</v>
      </c>
    </row>
    <row r="16" spans="1:11" ht="21.75" customHeight="1">
      <c r="A16" s="24" t="s">
        <v>157</v>
      </c>
      <c r="B16" s="37"/>
      <c r="C16" s="37"/>
      <c r="D16" s="38"/>
      <c r="E16" s="39">
        <v>0</v>
      </c>
      <c r="F16" s="39"/>
      <c r="G16" s="39">
        <v>1028</v>
      </c>
      <c r="H16" s="39"/>
      <c r="I16" s="39">
        <v>0</v>
      </c>
      <c r="J16" s="40"/>
      <c r="K16" s="39">
        <v>0</v>
      </c>
    </row>
    <row r="17" spans="1:11" ht="21.75" customHeight="1">
      <c r="A17" s="24" t="s">
        <v>183</v>
      </c>
      <c r="B17" s="37"/>
      <c r="C17" s="37"/>
      <c r="D17" s="38"/>
      <c r="E17" s="39">
        <v>104</v>
      </c>
      <c r="F17" s="39"/>
      <c r="G17" s="39">
        <v>134</v>
      </c>
      <c r="H17" s="39"/>
      <c r="I17" s="39">
        <v>104</v>
      </c>
      <c r="J17" s="40"/>
      <c r="K17" s="39">
        <v>134</v>
      </c>
    </row>
    <row r="18" spans="1:11" ht="21.75" customHeight="1">
      <c r="A18" s="24" t="s">
        <v>39</v>
      </c>
      <c r="B18" s="37"/>
      <c r="C18" s="37"/>
      <c r="D18" s="38"/>
      <c r="E18" s="39">
        <v>88400</v>
      </c>
      <c r="F18" s="39"/>
      <c r="G18" s="39">
        <v>81431</v>
      </c>
      <c r="H18" s="39"/>
      <c r="I18" s="39">
        <v>88400</v>
      </c>
      <c r="J18" s="40"/>
      <c r="K18" s="39">
        <v>81430</v>
      </c>
    </row>
    <row r="19" spans="1:11" ht="21.75" customHeight="1">
      <c r="A19" s="24" t="s">
        <v>40</v>
      </c>
      <c r="B19" s="37"/>
      <c r="C19" s="37"/>
      <c r="D19" s="38"/>
      <c r="E19" s="39">
        <v>26429</v>
      </c>
      <c r="F19" s="39"/>
      <c r="G19" s="39">
        <v>23194</v>
      </c>
      <c r="H19" s="39"/>
      <c r="I19" s="39">
        <v>26387</v>
      </c>
      <c r="J19" s="40"/>
      <c r="K19" s="39">
        <v>23564</v>
      </c>
    </row>
    <row r="20" spans="1:11" ht="21.75" customHeight="1">
      <c r="A20" s="36" t="s">
        <v>41</v>
      </c>
      <c r="B20" s="37"/>
      <c r="C20" s="37"/>
      <c r="D20" s="38"/>
      <c r="E20" s="45">
        <f>SUM(E15:E19)</f>
        <v>281150</v>
      </c>
      <c r="F20" s="40"/>
      <c r="G20" s="45">
        <f>SUM(G15:G19)</f>
        <v>246466</v>
      </c>
      <c r="H20" s="40"/>
      <c r="I20" s="45">
        <f>SUM(I15:I19)</f>
        <v>281790</v>
      </c>
      <c r="J20" s="40"/>
      <c r="K20" s="45">
        <f>SUM(K15:K19)</f>
        <v>246113</v>
      </c>
    </row>
    <row r="21" spans="1:4" ht="21.75" customHeight="1">
      <c r="A21" s="36" t="s">
        <v>158</v>
      </c>
      <c r="B21" s="37"/>
      <c r="C21" s="37"/>
      <c r="D21" s="38"/>
    </row>
    <row r="22" spans="1:11" ht="21.75" customHeight="1">
      <c r="A22" s="36" t="s">
        <v>138</v>
      </c>
      <c r="B22" s="37"/>
      <c r="C22" s="37"/>
      <c r="D22" s="38"/>
      <c r="E22" s="40">
        <f>SUM(E13-E20)</f>
        <v>103327</v>
      </c>
      <c r="F22" s="40"/>
      <c r="G22" s="40">
        <f>SUM(G13-G20)</f>
        <v>91538</v>
      </c>
      <c r="H22" s="40"/>
      <c r="I22" s="40">
        <f>SUM(I13-I20)</f>
        <v>103204</v>
      </c>
      <c r="J22" s="39"/>
      <c r="K22" s="40">
        <f>SUM(K13-K20)</f>
        <v>91799</v>
      </c>
    </row>
    <row r="23" spans="1:11" ht="21.75" customHeight="1">
      <c r="A23" s="24" t="s">
        <v>159</v>
      </c>
      <c r="B23" s="37"/>
      <c r="C23" s="37"/>
      <c r="D23" s="38"/>
      <c r="E23" s="51">
        <v>-306</v>
      </c>
      <c r="F23" s="40"/>
      <c r="G23" s="51">
        <v>-470</v>
      </c>
      <c r="H23" s="40"/>
      <c r="I23" s="51">
        <v>0</v>
      </c>
      <c r="J23" s="40"/>
      <c r="K23" s="51">
        <v>0</v>
      </c>
    </row>
    <row r="24" spans="1:11" ht="21.75" customHeight="1">
      <c r="A24" s="36" t="s">
        <v>121</v>
      </c>
      <c r="B24" s="37"/>
      <c r="C24" s="37"/>
      <c r="D24" s="38"/>
      <c r="E24" s="40">
        <f>SUM(E22+E23)</f>
        <v>103021</v>
      </c>
      <c r="F24" s="40"/>
      <c r="G24" s="40">
        <f>SUM(G22+G23)</f>
        <v>91068</v>
      </c>
      <c r="H24" s="40"/>
      <c r="I24" s="40">
        <f>SUM(I22-I23)</f>
        <v>103204</v>
      </c>
      <c r="J24" s="39"/>
      <c r="K24" s="40">
        <f>SUM(K22-K23)</f>
        <v>91799</v>
      </c>
    </row>
    <row r="25" spans="1:11" s="26" customFormat="1" ht="21.75" customHeight="1">
      <c r="A25" s="24" t="s">
        <v>42</v>
      </c>
      <c r="B25" s="38"/>
      <c r="C25" s="38"/>
      <c r="D25" s="38"/>
      <c r="E25" s="46">
        <v>-2883</v>
      </c>
      <c r="F25" s="42"/>
      <c r="G25" s="46">
        <v>-2850</v>
      </c>
      <c r="H25" s="42"/>
      <c r="I25" s="46">
        <v>-2882</v>
      </c>
      <c r="J25" s="40"/>
      <c r="K25" s="46">
        <v>-2808</v>
      </c>
    </row>
    <row r="26" spans="1:11" s="26" customFormat="1" ht="21.75" customHeight="1">
      <c r="A26" s="36" t="s">
        <v>122</v>
      </c>
      <c r="B26" s="38"/>
      <c r="C26" s="38"/>
      <c r="D26" s="38"/>
      <c r="E26" s="42">
        <f>SUM(E24:E25)</f>
        <v>100138</v>
      </c>
      <c r="F26" s="42"/>
      <c r="G26" s="42">
        <f>SUM(G24:G25)</f>
        <v>88218</v>
      </c>
      <c r="H26" s="40"/>
      <c r="I26" s="42">
        <f>SUM(I24:I25)</f>
        <v>100322</v>
      </c>
      <c r="J26" s="40"/>
      <c r="K26" s="42">
        <f>SUM(K24:K25)</f>
        <v>88991</v>
      </c>
    </row>
    <row r="27" spans="1:11" s="26" customFormat="1" ht="21.75" customHeight="1">
      <c r="A27" s="24" t="s">
        <v>125</v>
      </c>
      <c r="B27" s="38"/>
      <c r="C27" s="38">
        <v>19</v>
      </c>
      <c r="D27" s="38"/>
      <c r="E27" s="42">
        <v>-20108</v>
      </c>
      <c r="F27" s="42"/>
      <c r="G27" s="42">
        <v>-20065</v>
      </c>
      <c r="H27" s="42"/>
      <c r="I27" s="42">
        <v>-20108</v>
      </c>
      <c r="J27" s="40"/>
      <c r="K27" s="42">
        <v>-20065</v>
      </c>
    </row>
    <row r="28" spans="1:11" ht="21.75" customHeight="1" thickBot="1">
      <c r="A28" s="21" t="s">
        <v>124</v>
      </c>
      <c r="B28" s="37"/>
      <c r="C28" s="37"/>
      <c r="D28" s="38"/>
      <c r="E28" s="67">
        <f>SUM(E26:E27)</f>
        <v>80030</v>
      </c>
      <c r="F28" s="40"/>
      <c r="G28" s="67">
        <f>SUM(G26:G27)</f>
        <v>68153</v>
      </c>
      <c r="H28" s="40"/>
      <c r="I28" s="67">
        <f>SUM(I26:I27)</f>
        <v>80214</v>
      </c>
      <c r="J28" s="39"/>
      <c r="K28" s="67">
        <f>SUM(K26:K27)</f>
        <v>68926</v>
      </c>
    </row>
    <row r="29" spans="1:11" ht="21.75" customHeight="1" thickTop="1">
      <c r="A29" s="21"/>
      <c r="B29" s="37"/>
      <c r="C29" s="37"/>
      <c r="D29" s="38"/>
      <c r="E29" s="40"/>
      <c r="F29" s="40"/>
      <c r="G29" s="40"/>
      <c r="H29" s="40"/>
      <c r="I29" s="40"/>
      <c r="J29" s="39"/>
      <c r="K29" s="40"/>
    </row>
    <row r="30" spans="1:12" ht="21.75" customHeight="1">
      <c r="A30" s="21" t="s">
        <v>108</v>
      </c>
      <c r="B30" s="37"/>
      <c r="C30" s="26"/>
      <c r="E30" s="68"/>
      <c r="F30" s="39"/>
      <c r="G30" s="68"/>
      <c r="H30" s="39"/>
      <c r="I30" s="40"/>
      <c r="J30" s="39"/>
      <c r="K30" s="40"/>
      <c r="L30" s="26"/>
    </row>
    <row r="31" spans="1:11" ht="21.75" customHeight="1" thickBot="1">
      <c r="A31" s="69" t="s">
        <v>106</v>
      </c>
      <c r="B31" s="37"/>
      <c r="C31" s="26"/>
      <c r="E31" s="40">
        <f>E28-E32</f>
        <v>79994</v>
      </c>
      <c r="F31" s="39"/>
      <c r="G31" s="40">
        <f>G28-G32</f>
        <v>68311</v>
      </c>
      <c r="H31" s="39"/>
      <c r="I31" s="47">
        <f>I28</f>
        <v>80214</v>
      </c>
      <c r="J31" s="40"/>
      <c r="K31" s="47">
        <f>K28</f>
        <v>68926</v>
      </c>
    </row>
    <row r="32" spans="1:11" ht="21.75" customHeight="1" thickTop="1">
      <c r="A32" s="69" t="s">
        <v>107</v>
      </c>
      <c r="B32" s="37"/>
      <c r="C32" s="26"/>
      <c r="E32" s="51">
        <v>36</v>
      </c>
      <c r="F32" s="39"/>
      <c r="G32" s="51">
        <v>-158</v>
      </c>
      <c r="H32" s="39"/>
      <c r="I32" s="39"/>
      <c r="J32" s="39"/>
      <c r="K32" s="39"/>
    </row>
    <row r="33" spans="1:11" ht="21.75" customHeight="1" thickBot="1">
      <c r="A33" s="69"/>
      <c r="B33" s="37"/>
      <c r="C33" s="26"/>
      <c r="E33" s="67">
        <f>SUM(E31:E32)</f>
        <v>80030</v>
      </c>
      <c r="F33" s="39"/>
      <c r="G33" s="67">
        <f>SUM(G31:G32)</f>
        <v>68153</v>
      </c>
      <c r="H33" s="39"/>
      <c r="I33" s="39"/>
      <c r="J33" s="39"/>
      <c r="K33" s="39"/>
    </row>
    <row r="34" spans="1:11" ht="21.75" customHeight="1" thickTop="1">
      <c r="A34" s="21"/>
      <c r="B34" s="37"/>
      <c r="C34" s="37"/>
      <c r="D34" s="38"/>
      <c r="E34" s="26"/>
      <c r="F34" s="26"/>
      <c r="G34" s="26"/>
      <c r="H34" s="26"/>
      <c r="I34" s="26"/>
      <c r="K34" s="63" t="s">
        <v>0</v>
      </c>
    </row>
    <row r="35" spans="1:11" ht="21.75" customHeight="1">
      <c r="A35" s="21"/>
      <c r="B35" s="37"/>
      <c r="C35" s="37"/>
      <c r="D35" s="38"/>
      <c r="E35" s="26"/>
      <c r="F35" s="26"/>
      <c r="G35" s="30" t="s">
        <v>195</v>
      </c>
      <c r="H35" s="26"/>
      <c r="I35" s="26"/>
      <c r="K35" s="30" t="s">
        <v>195</v>
      </c>
    </row>
    <row r="36" spans="1:6" ht="21.75" customHeight="1">
      <c r="A36" s="21" t="s">
        <v>43</v>
      </c>
      <c r="B36" s="37"/>
      <c r="C36" s="37">
        <v>20</v>
      </c>
      <c r="D36" s="38"/>
      <c r="E36" s="26"/>
      <c r="F36" s="26"/>
    </row>
    <row r="37" spans="1:11" ht="21.75" customHeight="1" thickBot="1">
      <c r="A37" s="69" t="s">
        <v>130</v>
      </c>
      <c r="B37" s="37"/>
      <c r="C37" s="37"/>
      <c r="D37" s="38"/>
      <c r="E37" s="70">
        <f>E31/(E39/1000)</f>
        <v>0.09096169976294251</v>
      </c>
      <c r="F37" s="71"/>
      <c r="G37" s="70">
        <f>G31/(G39/1000)</f>
        <v>0.07767688417264253</v>
      </c>
      <c r="H37" s="71"/>
      <c r="I37" s="70">
        <f>I31/(I39/1000)</f>
        <v>0.09121186319954834</v>
      </c>
      <c r="J37" s="71"/>
      <c r="K37" s="70">
        <f>K31/(K39/1000)</f>
        <v>0.07837620468860884</v>
      </c>
    </row>
    <row r="38" spans="1:11" ht="21.75" customHeight="1" thickTop="1">
      <c r="A38" s="69"/>
      <c r="B38" s="37"/>
      <c r="C38" s="37"/>
      <c r="D38" s="38"/>
      <c r="E38" s="72"/>
      <c r="F38" s="72"/>
      <c r="G38" s="72"/>
      <c r="H38" s="72"/>
      <c r="I38" s="72"/>
      <c r="J38" s="72"/>
      <c r="K38" s="72"/>
    </row>
    <row r="39" spans="1:11" s="26" customFormat="1" ht="21.75" customHeight="1" thickBot="1">
      <c r="A39" s="69" t="s">
        <v>44</v>
      </c>
      <c r="B39" s="37"/>
      <c r="C39" s="72"/>
      <c r="D39" s="72"/>
      <c r="E39" s="47">
        <v>879425079</v>
      </c>
      <c r="F39" s="40"/>
      <c r="G39" s="47">
        <v>879425079</v>
      </c>
      <c r="H39" s="40"/>
      <c r="I39" s="47">
        <v>879425079</v>
      </c>
      <c r="J39" s="40"/>
      <c r="K39" s="47">
        <v>879425079</v>
      </c>
    </row>
    <row r="40" spans="1:11" s="26" customFormat="1" ht="21.75" customHeight="1" thickTop="1">
      <c r="A40" s="69"/>
      <c r="B40" s="37"/>
      <c r="C40" s="72"/>
      <c r="D40" s="72"/>
      <c r="E40" s="40"/>
      <c r="F40" s="40"/>
      <c r="G40" s="40"/>
      <c r="H40" s="40"/>
      <c r="I40" s="40"/>
      <c r="J40" s="40"/>
      <c r="K40" s="40"/>
    </row>
    <row r="41" spans="1:2" ht="21.75" customHeight="1">
      <c r="A41" s="24" t="s">
        <v>15</v>
      </c>
      <c r="B41" s="37"/>
    </row>
    <row r="42" spans="1:11" ht="21.75" customHeight="1">
      <c r="A42" s="21"/>
      <c r="B42" s="22"/>
      <c r="C42" s="22"/>
      <c r="D42" s="23"/>
      <c r="E42" s="22"/>
      <c r="F42" s="22"/>
      <c r="G42" s="22"/>
      <c r="H42" s="22"/>
      <c r="I42" s="22"/>
      <c r="J42" s="22"/>
      <c r="K42" s="63" t="s">
        <v>114</v>
      </c>
    </row>
    <row r="43" spans="1:11" ht="21.75" customHeight="1">
      <c r="A43" s="21" t="s">
        <v>73</v>
      </c>
      <c r="B43" s="22"/>
      <c r="C43" s="22"/>
      <c r="D43" s="23"/>
      <c r="E43" s="22"/>
      <c r="F43" s="22"/>
      <c r="G43" s="22"/>
      <c r="H43" s="22"/>
      <c r="I43" s="22"/>
      <c r="J43" s="22"/>
      <c r="K43" s="22"/>
    </row>
    <row r="44" spans="1:11" ht="21.75" customHeight="1">
      <c r="A44" s="64" t="s">
        <v>102</v>
      </c>
      <c r="B44" s="22"/>
      <c r="C44" s="22"/>
      <c r="D44" s="23"/>
      <c r="E44" s="22"/>
      <c r="F44" s="22"/>
      <c r="G44" s="22"/>
      <c r="H44" s="22"/>
      <c r="I44" s="22"/>
      <c r="J44" s="22"/>
      <c r="K44" s="22"/>
    </row>
    <row r="45" spans="1:11" ht="21.75" customHeight="1">
      <c r="A45" s="64" t="s">
        <v>177</v>
      </c>
      <c r="B45" s="22"/>
      <c r="C45" s="22"/>
      <c r="D45" s="23"/>
      <c r="E45" s="22"/>
      <c r="F45" s="22"/>
      <c r="G45" s="22"/>
      <c r="H45" s="22"/>
      <c r="I45" s="22"/>
      <c r="J45" s="22"/>
      <c r="K45" s="22"/>
    </row>
    <row r="46" spans="2:11" ht="21.75" customHeight="1">
      <c r="B46" s="25"/>
      <c r="K46" s="25" t="s">
        <v>99</v>
      </c>
    </row>
    <row r="47" spans="2:11" ht="21.75" customHeight="1">
      <c r="B47" s="25"/>
      <c r="E47" s="96"/>
      <c r="F47" s="96" t="s">
        <v>1</v>
      </c>
      <c r="G47" s="96"/>
      <c r="I47" s="55"/>
      <c r="J47" s="96" t="s">
        <v>2</v>
      </c>
      <c r="K47" s="96"/>
    </row>
    <row r="48" spans="2:11" ht="21.75" customHeight="1">
      <c r="B48" s="28"/>
      <c r="C48" s="28"/>
      <c r="D48" s="28"/>
      <c r="E48" s="31">
        <v>2560</v>
      </c>
      <c r="F48" s="32"/>
      <c r="G48" s="31">
        <v>2559</v>
      </c>
      <c r="H48" s="34"/>
      <c r="I48" s="31">
        <v>2560</v>
      </c>
      <c r="J48" s="32"/>
      <c r="K48" s="31">
        <v>2559</v>
      </c>
    </row>
    <row r="49" spans="1:11" ht="21.75" customHeight="1">
      <c r="A49" s="36" t="s">
        <v>124</v>
      </c>
      <c r="B49" s="37"/>
      <c r="C49" s="26"/>
      <c r="E49" s="55">
        <f>+E28</f>
        <v>80030</v>
      </c>
      <c r="F49" s="37"/>
      <c r="G49" s="55">
        <f>+G28</f>
        <v>68153</v>
      </c>
      <c r="H49" s="26"/>
      <c r="I49" s="55">
        <f>+I28</f>
        <v>80214</v>
      </c>
      <c r="K49" s="55">
        <f>+K28</f>
        <v>68926</v>
      </c>
    </row>
    <row r="50" spans="1:11" ht="21.75" customHeight="1">
      <c r="A50" s="36"/>
      <c r="B50" s="37"/>
      <c r="C50" s="37"/>
      <c r="D50" s="38"/>
      <c r="E50" s="27"/>
      <c r="G50" s="27"/>
      <c r="I50" s="27"/>
      <c r="J50" s="26"/>
      <c r="K50" s="27"/>
    </row>
    <row r="51" spans="1:11" ht="21.75" customHeight="1">
      <c r="A51" s="36" t="s">
        <v>103</v>
      </c>
      <c r="B51" s="37"/>
      <c r="C51" s="37"/>
      <c r="D51" s="38"/>
      <c r="E51" s="27"/>
      <c r="G51" s="27"/>
      <c r="I51" s="50"/>
      <c r="J51" s="26"/>
      <c r="K51" s="50"/>
    </row>
    <row r="52" spans="1:11" ht="21.75" customHeight="1">
      <c r="A52" s="73" t="s">
        <v>162</v>
      </c>
      <c r="B52" s="37"/>
      <c r="C52" s="37"/>
      <c r="D52" s="38"/>
      <c r="E52" s="27"/>
      <c r="G52" s="27"/>
      <c r="I52" s="50"/>
      <c r="J52" s="26"/>
      <c r="K52" s="50"/>
    </row>
    <row r="53" spans="1:11" ht="21.75" customHeight="1">
      <c r="A53" s="24" t="s">
        <v>169</v>
      </c>
      <c r="B53" s="37"/>
      <c r="C53" s="37"/>
      <c r="D53" s="38"/>
      <c r="E53" s="27"/>
      <c r="G53" s="27"/>
      <c r="I53" s="50"/>
      <c r="J53" s="26"/>
      <c r="K53" s="50"/>
    </row>
    <row r="54" spans="1:11" ht="21.75" customHeight="1">
      <c r="A54" s="24" t="s">
        <v>170</v>
      </c>
      <c r="B54" s="37"/>
      <c r="E54" s="40">
        <v>-142</v>
      </c>
      <c r="F54" s="26"/>
      <c r="G54" s="40">
        <v>-35</v>
      </c>
      <c r="H54" s="26"/>
      <c r="I54" s="40">
        <v>0</v>
      </c>
      <c r="J54" s="26"/>
      <c r="K54" s="40">
        <v>0</v>
      </c>
    </row>
    <row r="55" spans="1:11" ht="21.75" customHeight="1">
      <c r="A55" s="73" t="s">
        <v>193</v>
      </c>
      <c r="B55" s="37"/>
      <c r="E55" s="40"/>
      <c r="G55" s="40"/>
      <c r="I55" s="40"/>
      <c r="J55" s="26"/>
      <c r="K55" s="40"/>
    </row>
    <row r="56" spans="1:11" ht="21.75" customHeight="1">
      <c r="A56" s="24" t="s">
        <v>198</v>
      </c>
      <c r="B56" s="37"/>
      <c r="E56" s="40"/>
      <c r="G56" s="40"/>
      <c r="I56" s="40"/>
      <c r="J56" s="26"/>
      <c r="K56" s="40"/>
    </row>
    <row r="57" spans="1:11" ht="21.75" customHeight="1">
      <c r="A57" s="24" t="s">
        <v>197</v>
      </c>
      <c r="B57" s="37"/>
      <c r="E57" s="51">
        <v>-407</v>
      </c>
      <c r="G57" s="51">
        <v>0</v>
      </c>
      <c r="I57" s="51">
        <v>-407</v>
      </c>
      <c r="J57" s="26"/>
      <c r="K57" s="51">
        <v>0</v>
      </c>
    </row>
    <row r="58" spans="1:12" ht="21.75" customHeight="1" thickBot="1">
      <c r="A58" s="36" t="s">
        <v>104</v>
      </c>
      <c r="B58" s="37"/>
      <c r="E58" s="74">
        <f>SUM(E49,E51:E57)</f>
        <v>79481</v>
      </c>
      <c r="G58" s="74">
        <f>SUM(G49,G51:G57)</f>
        <v>68118</v>
      </c>
      <c r="I58" s="74">
        <f>SUM(I49,I51:I57)</f>
        <v>79807</v>
      </c>
      <c r="J58" s="26"/>
      <c r="K58" s="74">
        <f>SUM(K49,K51:K57)</f>
        <v>68926</v>
      </c>
      <c r="L58" s="40"/>
    </row>
    <row r="59" spans="1:11" ht="21.75" customHeight="1" thickTop="1">
      <c r="A59" s="36"/>
      <c r="B59" s="37"/>
      <c r="E59" s="26"/>
      <c r="G59" s="26"/>
      <c r="I59" s="26"/>
      <c r="J59" s="26"/>
      <c r="K59" s="26"/>
    </row>
    <row r="60" spans="1:11" ht="21.75" customHeight="1">
      <c r="A60" s="21" t="s">
        <v>105</v>
      </c>
      <c r="B60" s="37"/>
      <c r="E60" s="26"/>
      <c r="G60" s="26"/>
      <c r="I60" s="26"/>
      <c r="J60" s="26"/>
      <c r="K60" s="26"/>
    </row>
    <row r="61" spans="1:11" ht="21.75" customHeight="1" thickBot="1">
      <c r="A61" s="24" t="s">
        <v>106</v>
      </c>
      <c r="B61" s="37"/>
      <c r="E61" s="40">
        <f>E58-E62</f>
        <v>79445</v>
      </c>
      <c r="F61" s="39"/>
      <c r="G61" s="40">
        <f>G58-G62</f>
        <v>68276</v>
      </c>
      <c r="I61" s="74">
        <f>SUM(I58)</f>
        <v>79807</v>
      </c>
      <c r="J61" s="26"/>
      <c r="K61" s="74">
        <f>SUM(K58)</f>
        <v>68926</v>
      </c>
    </row>
    <row r="62" spans="1:11" ht="21.75" customHeight="1" thickTop="1">
      <c r="A62" s="24" t="s">
        <v>107</v>
      </c>
      <c r="B62" s="37"/>
      <c r="E62" s="51">
        <f>+E32</f>
        <v>36</v>
      </c>
      <c r="F62" s="39"/>
      <c r="G62" s="51">
        <f>+G32</f>
        <v>-158</v>
      </c>
      <c r="I62" s="26"/>
      <c r="J62" s="26"/>
      <c r="K62" s="26"/>
    </row>
    <row r="63" spans="1:11" ht="21.75" customHeight="1" thickBot="1">
      <c r="A63" s="36"/>
      <c r="B63" s="37"/>
      <c r="E63" s="75">
        <f>SUM(E61:E62)</f>
        <v>79481</v>
      </c>
      <c r="G63" s="75">
        <f>SUM(G61:G62)</f>
        <v>68118</v>
      </c>
      <c r="I63" s="26"/>
      <c r="J63" s="26"/>
      <c r="K63" s="26"/>
    </row>
    <row r="64" spans="1:11" ht="21.75" customHeight="1" thickTop="1">
      <c r="A64" s="36"/>
      <c r="B64" s="37"/>
      <c r="E64" s="26"/>
      <c r="G64" s="26"/>
      <c r="I64" s="26"/>
      <c r="J64" s="26"/>
      <c r="K64" s="26"/>
    </row>
    <row r="65" spans="1:2" ht="21.75" customHeight="1">
      <c r="A65" s="24" t="s">
        <v>15</v>
      </c>
      <c r="B65" s="37"/>
    </row>
    <row r="66" spans="1:12" ht="21.75" customHeight="1">
      <c r="A66" s="21"/>
      <c r="B66" s="22"/>
      <c r="C66" s="22"/>
      <c r="D66" s="23"/>
      <c r="E66" s="22"/>
      <c r="F66" s="22"/>
      <c r="G66" s="22"/>
      <c r="H66" s="22"/>
      <c r="I66" s="22"/>
      <c r="J66" s="22"/>
      <c r="K66" s="63" t="s">
        <v>114</v>
      </c>
      <c r="L66" s="63"/>
    </row>
    <row r="67" spans="1:11" ht="21.75" customHeight="1">
      <c r="A67" s="21" t="s">
        <v>73</v>
      </c>
      <c r="B67" s="22"/>
      <c r="C67" s="22"/>
      <c r="D67" s="23"/>
      <c r="E67" s="22"/>
      <c r="F67" s="22"/>
      <c r="G67" s="22"/>
      <c r="H67" s="22"/>
      <c r="I67" s="22"/>
      <c r="J67" s="22"/>
      <c r="K67" s="22"/>
    </row>
    <row r="68" spans="1:11" ht="21.75" customHeight="1">
      <c r="A68" s="21" t="s">
        <v>45</v>
      </c>
      <c r="B68" s="22"/>
      <c r="C68" s="22"/>
      <c r="D68" s="23"/>
      <c r="E68" s="22"/>
      <c r="F68" s="22"/>
      <c r="G68" s="22"/>
      <c r="H68" s="22"/>
      <c r="I68" s="22"/>
      <c r="J68" s="22"/>
      <c r="K68" s="22"/>
    </row>
    <row r="69" spans="1:11" ht="21.75" customHeight="1">
      <c r="A69" s="64" t="s">
        <v>177</v>
      </c>
      <c r="B69" s="22"/>
      <c r="C69" s="22"/>
      <c r="D69" s="23"/>
      <c r="E69" s="22"/>
      <c r="F69" s="22"/>
      <c r="G69" s="22"/>
      <c r="H69" s="22"/>
      <c r="I69" s="22"/>
      <c r="J69" s="22"/>
      <c r="K69" s="22"/>
    </row>
    <row r="70" spans="2:11" ht="21.75" customHeight="1">
      <c r="B70" s="25"/>
      <c r="K70" s="25" t="s">
        <v>99</v>
      </c>
    </row>
    <row r="71" spans="2:11" ht="21.75" customHeight="1">
      <c r="B71" s="25"/>
      <c r="E71" s="96"/>
      <c r="F71" s="96" t="s">
        <v>1</v>
      </c>
      <c r="G71" s="96"/>
      <c r="I71" s="55"/>
      <c r="J71" s="96" t="s">
        <v>2</v>
      </c>
      <c r="K71" s="96"/>
    </row>
    <row r="72" spans="2:11" ht="21.75" customHeight="1">
      <c r="B72" s="28"/>
      <c r="C72" s="28"/>
      <c r="D72" s="28"/>
      <c r="E72" s="31">
        <v>2560</v>
      </c>
      <c r="F72" s="32"/>
      <c r="G72" s="31">
        <v>2559</v>
      </c>
      <c r="H72" s="34"/>
      <c r="I72" s="31">
        <v>2560</v>
      </c>
      <c r="J72" s="32"/>
      <c r="K72" s="31">
        <v>2559</v>
      </c>
    </row>
    <row r="73" spans="1:11" ht="21.75" customHeight="1">
      <c r="A73" s="36" t="s">
        <v>46</v>
      </c>
      <c r="C73" s="26"/>
      <c r="E73" s="40"/>
      <c r="F73" s="40"/>
      <c r="G73" s="40"/>
      <c r="H73" s="40"/>
      <c r="I73" s="39"/>
      <c r="J73" s="39"/>
      <c r="K73" s="39"/>
    </row>
    <row r="74" spans="1:11" ht="21.75" customHeight="1">
      <c r="A74" s="24" t="s">
        <v>143</v>
      </c>
      <c r="C74" s="26"/>
      <c r="E74" s="39">
        <f>SUM(E26)</f>
        <v>100138</v>
      </c>
      <c r="F74" s="39"/>
      <c r="G74" s="39">
        <f>SUM(G26)</f>
        <v>88218</v>
      </c>
      <c r="H74" s="40"/>
      <c r="I74" s="39">
        <f>SUM(I26)</f>
        <v>100322</v>
      </c>
      <c r="J74" s="39"/>
      <c r="K74" s="39">
        <f>SUM(K26)</f>
        <v>88991</v>
      </c>
    </row>
    <row r="75" spans="1:11" ht="21.75" customHeight="1">
      <c r="A75" s="24" t="s">
        <v>144</v>
      </c>
      <c r="C75" s="26"/>
      <c r="E75" s="39"/>
      <c r="F75" s="39"/>
      <c r="G75" s="39"/>
      <c r="H75" s="40"/>
      <c r="I75" s="39"/>
      <c r="J75" s="39"/>
      <c r="K75" s="39"/>
    </row>
    <row r="76" spans="1:11" ht="21.75" customHeight="1">
      <c r="A76" s="24" t="s">
        <v>128</v>
      </c>
      <c r="C76" s="76"/>
      <c r="D76" s="76"/>
      <c r="E76" s="39"/>
      <c r="F76" s="39"/>
      <c r="G76" s="39"/>
      <c r="H76" s="40"/>
      <c r="I76" s="39"/>
      <c r="J76" s="39"/>
      <c r="K76" s="39"/>
    </row>
    <row r="77" spans="1:11" ht="21.75" customHeight="1">
      <c r="A77" s="24" t="s">
        <v>47</v>
      </c>
      <c r="C77" s="26"/>
      <c r="E77" s="39">
        <v>7330</v>
      </c>
      <c r="F77" s="39"/>
      <c r="G77" s="39">
        <v>8143</v>
      </c>
      <c r="H77" s="39"/>
      <c r="I77" s="39">
        <v>7327</v>
      </c>
      <c r="J77" s="40"/>
      <c r="K77" s="39">
        <v>7148</v>
      </c>
    </row>
    <row r="78" spans="1:11" ht="21.75" customHeight="1">
      <c r="A78" s="24" t="s">
        <v>199</v>
      </c>
      <c r="C78" s="26"/>
      <c r="E78" s="39">
        <v>301</v>
      </c>
      <c r="F78" s="39"/>
      <c r="G78" s="39">
        <v>149</v>
      </c>
      <c r="H78" s="39"/>
      <c r="I78" s="39">
        <v>301</v>
      </c>
      <c r="J78" s="40"/>
      <c r="K78" s="39">
        <v>1597</v>
      </c>
    </row>
    <row r="79" spans="1:10" ht="21.75" customHeight="1">
      <c r="A79" s="24" t="s">
        <v>136</v>
      </c>
      <c r="C79" s="26"/>
      <c r="F79" s="39"/>
      <c r="H79" s="39"/>
      <c r="J79" s="40"/>
    </row>
    <row r="80" spans="1:11" ht="21.75" customHeight="1">
      <c r="A80" s="24" t="s">
        <v>200</v>
      </c>
      <c r="C80" s="26"/>
      <c r="E80" s="39">
        <v>1553</v>
      </c>
      <c r="F80" s="39"/>
      <c r="G80" s="39">
        <v>2719</v>
      </c>
      <c r="H80" s="39"/>
      <c r="I80" s="39">
        <v>1553</v>
      </c>
      <c r="J80" s="40"/>
      <c r="K80" s="39">
        <v>2719</v>
      </c>
    </row>
    <row r="81" spans="1:11" ht="21.75" customHeight="1">
      <c r="A81" s="24" t="s">
        <v>213</v>
      </c>
      <c r="C81" s="26"/>
      <c r="E81" s="39">
        <v>-533</v>
      </c>
      <c r="F81" s="39"/>
      <c r="G81" s="39">
        <v>0</v>
      </c>
      <c r="H81" s="39"/>
      <c r="I81" s="39">
        <v>-533</v>
      </c>
      <c r="J81" s="40"/>
      <c r="K81" s="39">
        <v>0</v>
      </c>
    </row>
    <row r="82" spans="1:11" ht="21.75" customHeight="1">
      <c r="A82" s="24" t="s">
        <v>201</v>
      </c>
      <c r="C82" s="38"/>
      <c r="D82" s="38"/>
      <c r="E82" s="39">
        <v>-7735</v>
      </c>
      <c r="F82" s="39"/>
      <c r="G82" s="39">
        <v>-3467</v>
      </c>
      <c r="H82" s="39"/>
      <c r="I82" s="39">
        <v>-7735</v>
      </c>
      <c r="J82" s="40"/>
      <c r="K82" s="39">
        <v>-3467</v>
      </c>
    </row>
    <row r="83" spans="1:11" ht="21.75" customHeight="1">
      <c r="A83" s="24" t="s">
        <v>202</v>
      </c>
      <c r="B83" s="37"/>
      <c r="C83" s="30"/>
      <c r="D83" s="30"/>
      <c r="E83" s="39">
        <v>0</v>
      </c>
      <c r="F83" s="39"/>
      <c r="G83" s="39">
        <v>-1655</v>
      </c>
      <c r="H83" s="39"/>
      <c r="I83" s="39">
        <v>0</v>
      </c>
      <c r="J83" s="41"/>
      <c r="K83" s="39">
        <v>-1655</v>
      </c>
    </row>
    <row r="84" spans="1:11" ht="21.75" customHeight="1">
      <c r="A84" s="24" t="s">
        <v>204</v>
      </c>
      <c r="B84" s="37"/>
      <c r="C84" s="30"/>
      <c r="D84" s="30"/>
      <c r="E84" s="39"/>
      <c r="F84" s="39"/>
      <c r="G84" s="39"/>
      <c r="H84" s="39"/>
      <c r="I84" s="39"/>
      <c r="J84" s="41"/>
      <c r="K84" s="39"/>
    </row>
    <row r="85" spans="1:11" ht="21.75" customHeight="1">
      <c r="A85" s="24" t="s">
        <v>203</v>
      </c>
      <c r="B85" s="37"/>
      <c r="C85" s="30"/>
      <c r="D85" s="30"/>
      <c r="E85" s="39">
        <v>-230</v>
      </c>
      <c r="F85" s="39"/>
      <c r="G85" s="39">
        <v>-2046</v>
      </c>
      <c r="H85" s="39"/>
      <c r="I85" s="39">
        <v>-230</v>
      </c>
      <c r="J85" s="41"/>
      <c r="K85" s="39">
        <v>-2046</v>
      </c>
    </row>
    <row r="86" spans="1:11" ht="21.75" customHeight="1">
      <c r="A86" s="24" t="s">
        <v>149</v>
      </c>
      <c r="B86" s="37"/>
      <c r="C86" s="30"/>
      <c r="D86" s="30"/>
      <c r="E86" s="39">
        <v>123</v>
      </c>
      <c r="F86" s="39"/>
      <c r="G86" s="39">
        <v>88</v>
      </c>
      <c r="H86" s="39"/>
      <c r="I86" s="39">
        <v>123</v>
      </c>
      <c r="J86" s="41"/>
      <c r="K86" s="39">
        <v>88</v>
      </c>
    </row>
    <row r="87" spans="1:11" ht="21.75" customHeight="1">
      <c r="A87" s="24" t="s">
        <v>205</v>
      </c>
      <c r="C87" s="56"/>
      <c r="D87" s="56"/>
      <c r="E87" s="39">
        <v>-122</v>
      </c>
      <c r="F87" s="50"/>
      <c r="G87" s="39">
        <v>89</v>
      </c>
      <c r="H87" s="50"/>
      <c r="I87" s="39">
        <v>-122</v>
      </c>
      <c r="J87" s="42"/>
      <c r="K87" s="39">
        <v>89</v>
      </c>
    </row>
    <row r="88" spans="1:11" ht="21.75" customHeight="1">
      <c r="A88" s="24" t="s">
        <v>48</v>
      </c>
      <c r="C88" s="56"/>
      <c r="D88" s="56"/>
      <c r="E88" s="39">
        <v>-2156</v>
      </c>
      <c r="F88" s="43"/>
      <c r="G88" s="39">
        <v>-420</v>
      </c>
      <c r="H88" s="43"/>
      <c r="I88" s="39">
        <v>-2156</v>
      </c>
      <c r="J88" s="42"/>
      <c r="K88" s="39">
        <v>-613</v>
      </c>
    </row>
    <row r="89" spans="1:11" ht="21.75" customHeight="1">
      <c r="A89" s="24" t="s">
        <v>140</v>
      </c>
      <c r="C89" s="56"/>
      <c r="D89" s="56"/>
      <c r="E89" s="39">
        <v>492</v>
      </c>
      <c r="F89" s="43"/>
      <c r="G89" s="39">
        <v>498</v>
      </c>
      <c r="H89" s="43"/>
      <c r="I89" s="39">
        <v>492</v>
      </c>
      <c r="J89" s="42"/>
      <c r="K89" s="39">
        <v>498</v>
      </c>
    </row>
    <row r="90" spans="1:11" ht="21.75" customHeight="1">
      <c r="A90" s="24" t="s">
        <v>49</v>
      </c>
      <c r="C90" s="30"/>
      <c r="D90" s="30"/>
      <c r="E90" s="40">
        <v>1828</v>
      </c>
      <c r="F90" s="42"/>
      <c r="G90" s="40">
        <v>1310</v>
      </c>
      <c r="H90" s="42"/>
      <c r="I90" s="40">
        <v>1828</v>
      </c>
      <c r="J90" s="41"/>
      <c r="K90" s="40">
        <v>1270</v>
      </c>
    </row>
    <row r="91" spans="1:11" ht="21.75" customHeight="1">
      <c r="A91" s="24" t="s">
        <v>160</v>
      </c>
      <c r="C91" s="30"/>
      <c r="D91" s="30"/>
      <c r="E91" s="51">
        <v>306</v>
      </c>
      <c r="F91" s="42"/>
      <c r="G91" s="51">
        <v>470</v>
      </c>
      <c r="H91" s="42"/>
      <c r="I91" s="51">
        <v>0</v>
      </c>
      <c r="J91" s="41"/>
      <c r="K91" s="51">
        <v>0</v>
      </c>
    </row>
    <row r="92" spans="1:11" ht="21.75" customHeight="1">
      <c r="A92" s="24" t="s">
        <v>112</v>
      </c>
      <c r="C92" s="56"/>
      <c r="D92" s="56"/>
      <c r="E92" s="39"/>
      <c r="F92" s="39"/>
      <c r="G92" s="39"/>
      <c r="H92" s="39"/>
      <c r="I92" s="39"/>
      <c r="J92" s="39"/>
      <c r="K92" s="39"/>
    </row>
    <row r="93" spans="1:11" ht="21.75" customHeight="1">
      <c r="A93" s="24" t="s">
        <v>129</v>
      </c>
      <c r="C93" s="56"/>
      <c r="D93" s="56"/>
      <c r="E93" s="50">
        <f>SUM(E74:E91)</f>
        <v>101295</v>
      </c>
      <c r="F93" s="50"/>
      <c r="G93" s="50">
        <f>SUM(G74:G91)</f>
        <v>94096</v>
      </c>
      <c r="H93" s="42"/>
      <c r="I93" s="50">
        <f>SUM(I74:I91)</f>
        <v>101170</v>
      </c>
      <c r="J93" s="39"/>
      <c r="K93" s="50">
        <f>SUM(K74:K91)</f>
        <v>94619</v>
      </c>
    </row>
    <row r="94" spans="1:12" ht="21.75" customHeight="1">
      <c r="A94" s="24" t="s">
        <v>50</v>
      </c>
      <c r="C94" s="56"/>
      <c r="D94" s="56"/>
      <c r="E94" s="42"/>
      <c r="F94" s="42"/>
      <c r="G94" s="42"/>
      <c r="H94" s="42"/>
      <c r="I94" s="39"/>
      <c r="J94" s="40"/>
      <c r="K94" s="39"/>
      <c r="L94" s="26"/>
    </row>
    <row r="95" spans="1:11" ht="21.75" customHeight="1">
      <c r="A95" s="24" t="s">
        <v>109</v>
      </c>
      <c r="C95" s="56"/>
      <c r="D95" s="56"/>
      <c r="E95" s="41">
        <v>-1436</v>
      </c>
      <c r="F95" s="50"/>
      <c r="G95" s="41">
        <v>-29305</v>
      </c>
      <c r="H95" s="50"/>
      <c r="I95" s="41">
        <v>-1442</v>
      </c>
      <c r="J95" s="42"/>
      <c r="K95" s="41">
        <v>-29505</v>
      </c>
    </row>
    <row r="96" spans="1:11" ht="21.75" customHeight="1">
      <c r="A96" s="24" t="s">
        <v>51</v>
      </c>
      <c r="C96" s="56"/>
      <c r="D96" s="56"/>
      <c r="E96" s="50">
        <v>5</v>
      </c>
      <c r="F96" s="50"/>
      <c r="G96" s="50">
        <v>25</v>
      </c>
      <c r="H96" s="50"/>
      <c r="I96" s="50">
        <v>5</v>
      </c>
      <c r="J96" s="42"/>
      <c r="K96" s="50">
        <v>25</v>
      </c>
    </row>
    <row r="97" spans="1:11" ht="21.75" customHeight="1">
      <c r="A97" s="24" t="s">
        <v>52</v>
      </c>
      <c r="C97" s="56"/>
      <c r="D97" s="56"/>
      <c r="E97" s="50">
        <v>21703</v>
      </c>
      <c r="F97" s="50"/>
      <c r="G97" s="50">
        <v>7094</v>
      </c>
      <c r="H97" s="50"/>
      <c r="I97" s="50">
        <v>22594</v>
      </c>
      <c r="J97" s="42"/>
      <c r="K97" s="50">
        <v>7400</v>
      </c>
    </row>
    <row r="98" spans="1:11" ht="21.75" customHeight="1">
      <c r="A98" s="24" t="s">
        <v>53</v>
      </c>
      <c r="C98" s="56"/>
      <c r="D98" s="56"/>
      <c r="E98" s="50">
        <v>-11333</v>
      </c>
      <c r="F98" s="50"/>
      <c r="G98" s="50">
        <f>-17768-G130</f>
        <v>-16968</v>
      </c>
      <c r="H98" s="50"/>
      <c r="I98" s="50">
        <v>-11214</v>
      </c>
      <c r="J98" s="42"/>
      <c r="K98" s="50">
        <f>-17826-K130</f>
        <v>-17026</v>
      </c>
    </row>
    <row r="99" spans="1:11" ht="21.75" customHeight="1">
      <c r="A99" s="24" t="s">
        <v>54</v>
      </c>
      <c r="C99" s="56"/>
      <c r="D99" s="56"/>
      <c r="E99" s="50">
        <v>620</v>
      </c>
      <c r="F99" s="50"/>
      <c r="G99" s="50">
        <v>777</v>
      </c>
      <c r="H99" s="50"/>
      <c r="I99" s="50">
        <v>620</v>
      </c>
      <c r="J99" s="42"/>
      <c r="K99" s="50">
        <v>777</v>
      </c>
    </row>
    <row r="100" spans="1:12" ht="21.75" customHeight="1">
      <c r="A100" s="24" t="s">
        <v>139</v>
      </c>
      <c r="C100" s="56"/>
      <c r="D100" s="56"/>
      <c r="E100" s="42"/>
      <c r="F100" s="42"/>
      <c r="G100" s="42"/>
      <c r="H100" s="42"/>
      <c r="I100" s="42"/>
      <c r="J100" s="42"/>
      <c r="K100" s="42"/>
      <c r="L100" s="26"/>
    </row>
    <row r="101" spans="1:12" ht="21.75" customHeight="1">
      <c r="A101" s="24" t="s">
        <v>110</v>
      </c>
      <c r="C101" s="56"/>
      <c r="D101" s="56"/>
      <c r="E101" s="50">
        <v>-4904</v>
      </c>
      <c r="F101" s="50"/>
      <c r="G101" s="50">
        <v>17502</v>
      </c>
      <c r="H101" s="50"/>
      <c r="I101" s="50">
        <v>-5631</v>
      </c>
      <c r="J101" s="42"/>
      <c r="K101" s="50">
        <v>17538</v>
      </c>
      <c r="L101" s="26"/>
    </row>
    <row r="102" spans="1:11" ht="21.75" customHeight="1">
      <c r="A102" s="24" t="s">
        <v>55</v>
      </c>
      <c r="C102" s="56"/>
      <c r="D102" s="56"/>
      <c r="E102" s="46">
        <v>-907</v>
      </c>
      <c r="F102" s="50"/>
      <c r="G102" s="46">
        <v>-1943</v>
      </c>
      <c r="H102" s="50"/>
      <c r="I102" s="46">
        <v>-861</v>
      </c>
      <c r="J102" s="42"/>
      <c r="K102" s="46">
        <v>-1932</v>
      </c>
    </row>
    <row r="103" spans="1:11" ht="21.75" customHeight="1">
      <c r="A103" s="36" t="s">
        <v>164</v>
      </c>
      <c r="C103" s="56"/>
      <c r="D103" s="56"/>
      <c r="E103" s="50">
        <f>SUM(E93:E102)</f>
        <v>105043</v>
      </c>
      <c r="F103" s="50"/>
      <c r="G103" s="50">
        <f>SUM(G93:G102)</f>
        <v>71278</v>
      </c>
      <c r="H103" s="42"/>
      <c r="I103" s="50">
        <f>SUM(I93:I102)</f>
        <v>105241</v>
      </c>
      <c r="J103" s="39"/>
      <c r="K103" s="50">
        <f>SUM(K93:K102)</f>
        <v>71896</v>
      </c>
    </row>
    <row r="104" spans="1:11" ht="21.75" customHeight="1">
      <c r="A104" s="24" t="s">
        <v>56</v>
      </c>
      <c r="C104" s="56"/>
      <c r="D104" s="56"/>
      <c r="E104" s="50">
        <v>-306</v>
      </c>
      <c r="F104" s="50"/>
      <c r="G104" s="50">
        <v>-313</v>
      </c>
      <c r="H104" s="50"/>
      <c r="I104" s="50">
        <v>-306</v>
      </c>
      <c r="J104" s="42"/>
      <c r="K104" s="50">
        <v>-313</v>
      </c>
    </row>
    <row r="105" spans="1:11" ht="21.75" customHeight="1">
      <c r="A105" s="24" t="s">
        <v>150</v>
      </c>
      <c r="C105" s="56"/>
      <c r="D105" s="56"/>
      <c r="E105" s="50">
        <v>-47</v>
      </c>
      <c r="F105" s="50"/>
      <c r="G105" s="50">
        <v>-63</v>
      </c>
      <c r="H105" s="50"/>
      <c r="I105" s="50">
        <v>-47</v>
      </c>
      <c r="J105" s="42"/>
      <c r="K105" s="50">
        <v>-63</v>
      </c>
    </row>
    <row r="106" spans="1:11" ht="21.75" customHeight="1">
      <c r="A106" s="36" t="s">
        <v>165</v>
      </c>
      <c r="C106" s="26"/>
      <c r="E106" s="45">
        <f>SUM(E103:E105)</f>
        <v>104690</v>
      </c>
      <c r="F106" s="40"/>
      <c r="G106" s="45">
        <f>SUM(G103:G105)</f>
        <v>70902</v>
      </c>
      <c r="H106" s="40"/>
      <c r="I106" s="45">
        <f>SUM(I103:I105)</f>
        <v>104888</v>
      </c>
      <c r="J106" s="39"/>
      <c r="K106" s="45">
        <f>SUM(K103:K105)</f>
        <v>71520</v>
      </c>
    </row>
    <row r="107" spans="3:11" ht="21.75" customHeight="1">
      <c r="C107" s="26"/>
      <c r="E107" s="26"/>
      <c r="F107" s="26"/>
      <c r="G107" s="26"/>
      <c r="H107" s="26"/>
      <c r="I107" s="26"/>
      <c r="K107" s="26"/>
    </row>
    <row r="108" ht="21.75" customHeight="1">
      <c r="A108" s="24" t="s">
        <v>15</v>
      </c>
    </row>
    <row r="109" spans="1:12" ht="21.75" customHeight="1">
      <c r="A109" s="21"/>
      <c r="B109" s="22"/>
      <c r="C109" s="22"/>
      <c r="D109" s="23"/>
      <c r="E109" s="22"/>
      <c r="F109" s="22"/>
      <c r="G109" s="22"/>
      <c r="H109" s="22"/>
      <c r="I109" s="22"/>
      <c r="J109" s="22"/>
      <c r="K109" s="63" t="s">
        <v>114</v>
      </c>
      <c r="L109" s="63"/>
    </row>
    <row r="110" spans="1:11" ht="21.75" customHeight="1">
      <c r="A110" s="21" t="s">
        <v>73</v>
      </c>
      <c r="B110" s="22"/>
      <c r="C110" s="22"/>
      <c r="D110" s="23"/>
      <c r="E110" s="22"/>
      <c r="F110" s="22"/>
      <c r="G110" s="22"/>
      <c r="H110" s="22"/>
      <c r="I110" s="22"/>
      <c r="J110" s="22"/>
      <c r="K110" s="22"/>
    </row>
    <row r="111" spans="1:11" ht="21.75" customHeight="1">
      <c r="A111" s="21" t="s">
        <v>57</v>
      </c>
      <c r="B111" s="22"/>
      <c r="C111" s="22"/>
      <c r="D111" s="23"/>
      <c r="E111" s="22"/>
      <c r="F111" s="22"/>
      <c r="G111" s="22"/>
      <c r="H111" s="22"/>
      <c r="I111" s="22"/>
      <c r="J111" s="22"/>
      <c r="K111" s="22"/>
    </row>
    <row r="112" spans="1:11" ht="21.75" customHeight="1">
      <c r="A112" s="64" t="s">
        <v>177</v>
      </c>
      <c r="B112" s="22"/>
      <c r="C112" s="22"/>
      <c r="D112" s="23"/>
      <c r="E112" s="22"/>
      <c r="F112" s="22"/>
      <c r="G112" s="22"/>
      <c r="H112" s="22"/>
      <c r="I112" s="22"/>
      <c r="J112" s="22"/>
      <c r="K112" s="22"/>
    </row>
    <row r="113" spans="2:11" ht="21.75" customHeight="1">
      <c r="B113" s="25"/>
      <c r="K113" s="25" t="s">
        <v>99</v>
      </c>
    </row>
    <row r="114" spans="2:11" ht="21.75" customHeight="1">
      <c r="B114" s="25"/>
      <c r="E114" s="96"/>
      <c r="F114" s="96" t="s">
        <v>1</v>
      </c>
      <c r="G114" s="96"/>
      <c r="I114" s="55"/>
      <c r="J114" s="96" t="s">
        <v>2</v>
      </c>
      <c r="K114" s="96"/>
    </row>
    <row r="115" spans="2:11" ht="21.75" customHeight="1">
      <c r="B115" s="28"/>
      <c r="C115" s="28"/>
      <c r="D115" s="28"/>
      <c r="E115" s="31">
        <v>2560</v>
      </c>
      <c r="F115" s="32"/>
      <c r="G115" s="31">
        <v>2559</v>
      </c>
      <c r="H115" s="34"/>
      <c r="I115" s="31">
        <v>2560</v>
      </c>
      <c r="J115" s="32"/>
      <c r="K115" s="31">
        <v>2559</v>
      </c>
    </row>
    <row r="116" spans="1:8" ht="21.75" customHeight="1">
      <c r="A116" s="36" t="s">
        <v>58</v>
      </c>
      <c r="C116" s="26"/>
      <c r="H116" s="26"/>
    </row>
    <row r="117" spans="1:11" ht="21.75" customHeight="1">
      <c r="A117" s="24" t="s">
        <v>59</v>
      </c>
      <c r="C117" s="38"/>
      <c r="D117" s="38"/>
      <c r="E117" s="50">
        <v>1698</v>
      </c>
      <c r="F117" s="50"/>
      <c r="G117" s="50">
        <v>420</v>
      </c>
      <c r="H117" s="50"/>
      <c r="I117" s="50">
        <v>1698</v>
      </c>
      <c r="J117" s="40"/>
      <c r="K117" s="50">
        <v>613</v>
      </c>
    </row>
    <row r="118" spans="1:11" ht="21.75" customHeight="1">
      <c r="A118" s="24" t="s">
        <v>166</v>
      </c>
      <c r="C118" s="38"/>
      <c r="D118" s="38"/>
      <c r="E118" s="41">
        <v>-1500</v>
      </c>
      <c r="F118" s="50"/>
      <c r="G118" s="41">
        <v>-50275</v>
      </c>
      <c r="H118" s="50"/>
      <c r="I118" s="41">
        <v>-1500</v>
      </c>
      <c r="J118" s="40"/>
      <c r="K118" s="41">
        <v>-50275</v>
      </c>
    </row>
    <row r="119" spans="1:11" ht="21.75" customHeight="1">
      <c r="A119" s="24" t="s">
        <v>206</v>
      </c>
      <c r="C119" s="38"/>
      <c r="D119" s="38"/>
      <c r="E119" s="41">
        <v>9048</v>
      </c>
      <c r="F119" s="50"/>
      <c r="G119" s="41">
        <v>0</v>
      </c>
      <c r="H119" s="50"/>
      <c r="I119" s="41">
        <v>9048</v>
      </c>
      <c r="J119" s="40"/>
      <c r="K119" s="41">
        <v>0</v>
      </c>
    </row>
    <row r="120" spans="1:11" ht="21.75" customHeight="1">
      <c r="A120" s="24" t="s">
        <v>167</v>
      </c>
      <c r="C120" s="38"/>
      <c r="D120" s="38"/>
      <c r="E120" s="41">
        <v>0</v>
      </c>
      <c r="F120" s="50"/>
      <c r="G120" s="41">
        <v>-26</v>
      </c>
      <c r="H120" s="50"/>
      <c r="I120" s="50">
        <v>0</v>
      </c>
      <c r="J120" s="41">
        <v>0</v>
      </c>
      <c r="K120" s="50">
        <v>-26</v>
      </c>
    </row>
    <row r="121" spans="1:11" ht="21.75" customHeight="1">
      <c r="A121" s="24" t="s">
        <v>186</v>
      </c>
      <c r="C121" s="30"/>
      <c r="D121" s="30"/>
      <c r="E121" s="50">
        <v>124</v>
      </c>
      <c r="F121" s="50"/>
      <c r="G121" s="50">
        <v>106</v>
      </c>
      <c r="H121" s="50"/>
      <c r="I121" s="50">
        <v>124</v>
      </c>
      <c r="J121" s="41"/>
      <c r="K121" s="50">
        <v>106</v>
      </c>
    </row>
    <row r="122" spans="1:11" ht="21.75" customHeight="1">
      <c r="A122" s="24" t="s">
        <v>171</v>
      </c>
      <c r="C122" s="30"/>
      <c r="D122" s="30"/>
      <c r="E122" s="50">
        <v>0</v>
      </c>
      <c r="F122" s="50"/>
      <c r="G122" s="50">
        <f>49793+50000</f>
        <v>99793</v>
      </c>
      <c r="H122" s="50"/>
      <c r="I122" s="50">
        <v>0</v>
      </c>
      <c r="J122" s="41">
        <v>0</v>
      </c>
      <c r="K122" s="50">
        <f>49793+50000</f>
        <v>99793</v>
      </c>
    </row>
    <row r="123" spans="1:11" ht="21.75" customHeight="1">
      <c r="A123" s="24" t="s">
        <v>151</v>
      </c>
      <c r="C123" s="30"/>
      <c r="D123" s="30"/>
      <c r="E123" s="50">
        <v>0</v>
      </c>
      <c r="F123" s="50"/>
      <c r="G123" s="50">
        <v>-30902</v>
      </c>
      <c r="H123" s="50"/>
      <c r="I123" s="50">
        <v>0</v>
      </c>
      <c r="J123" s="41"/>
      <c r="K123" s="50">
        <v>-30902</v>
      </c>
    </row>
    <row r="124" spans="1:11" ht="21.75" customHeight="1">
      <c r="A124" s="24" t="s">
        <v>152</v>
      </c>
      <c r="C124" s="56"/>
      <c r="D124" s="56"/>
      <c r="E124" s="50">
        <v>-14846</v>
      </c>
      <c r="F124" s="50"/>
      <c r="G124" s="50">
        <v>-6978</v>
      </c>
      <c r="H124" s="50"/>
      <c r="I124" s="50">
        <v>-14846</v>
      </c>
      <c r="J124" s="42"/>
      <c r="K124" s="50">
        <v>-6978</v>
      </c>
    </row>
    <row r="125" spans="1:11" ht="21.75" customHeight="1">
      <c r="A125" s="24" t="s">
        <v>153</v>
      </c>
      <c r="C125" s="56"/>
      <c r="D125" s="56"/>
      <c r="E125" s="50">
        <v>0</v>
      </c>
      <c r="F125" s="50"/>
      <c r="G125" s="50">
        <v>-3563</v>
      </c>
      <c r="H125" s="50"/>
      <c r="I125" s="50">
        <v>0</v>
      </c>
      <c r="J125" s="42"/>
      <c r="K125" s="50">
        <v>-3563</v>
      </c>
    </row>
    <row r="126" spans="1:11" ht="21.75" customHeight="1">
      <c r="A126" s="36" t="s">
        <v>207</v>
      </c>
      <c r="C126" s="26"/>
      <c r="E126" s="45">
        <f>SUM(E117:E125)</f>
        <v>-5476</v>
      </c>
      <c r="F126" s="40"/>
      <c r="G126" s="45">
        <f>SUM(G117:G125)</f>
        <v>8575</v>
      </c>
      <c r="H126" s="40"/>
      <c r="I126" s="45">
        <f>SUM(I117:I125)</f>
        <v>-5476</v>
      </c>
      <c r="J126" s="39"/>
      <c r="K126" s="45">
        <f>SUM(K117:K125)</f>
        <v>8768</v>
      </c>
    </row>
    <row r="127" spans="1:11" ht="21.75" customHeight="1">
      <c r="A127" s="36" t="s">
        <v>60</v>
      </c>
      <c r="C127" s="26"/>
      <c r="E127" s="39"/>
      <c r="F127" s="39"/>
      <c r="G127" s="39"/>
      <c r="H127" s="40"/>
      <c r="I127" s="39"/>
      <c r="J127" s="39"/>
      <c r="K127" s="39"/>
    </row>
    <row r="128" spans="1:11" ht="21.75" customHeight="1">
      <c r="A128" s="24" t="s">
        <v>187</v>
      </c>
      <c r="C128" s="26"/>
      <c r="E128" s="50">
        <v>-94675</v>
      </c>
      <c r="F128" s="50"/>
      <c r="G128" s="50">
        <v>24870</v>
      </c>
      <c r="H128" s="50"/>
      <c r="I128" s="50">
        <v>-94675</v>
      </c>
      <c r="J128" s="40"/>
      <c r="K128" s="50">
        <v>24870</v>
      </c>
    </row>
    <row r="129" spans="1:11" ht="21.75" customHeight="1">
      <c r="A129" s="24" t="s">
        <v>61</v>
      </c>
      <c r="C129" s="30"/>
      <c r="D129" s="30"/>
      <c r="E129" s="50">
        <v>-776</v>
      </c>
      <c r="F129" s="50"/>
      <c r="G129" s="50">
        <v>-1059</v>
      </c>
      <c r="H129" s="50"/>
      <c r="I129" s="50">
        <v>-776</v>
      </c>
      <c r="J129" s="41"/>
      <c r="K129" s="50">
        <v>-1059</v>
      </c>
    </row>
    <row r="130" spans="1:11" ht="21.75" customHeight="1">
      <c r="A130" s="24" t="s">
        <v>161</v>
      </c>
      <c r="C130" s="30"/>
      <c r="D130" s="30"/>
      <c r="E130" s="50">
        <v>0</v>
      </c>
      <c r="F130" s="50"/>
      <c r="G130" s="50">
        <v>-800</v>
      </c>
      <c r="H130" s="50"/>
      <c r="I130" s="50">
        <v>0</v>
      </c>
      <c r="J130" s="41"/>
      <c r="K130" s="50">
        <v>-800</v>
      </c>
    </row>
    <row r="131" spans="1:11" ht="21.75" customHeight="1">
      <c r="A131" s="24" t="s">
        <v>62</v>
      </c>
      <c r="C131" s="26"/>
      <c r="E131" s="39">
        <v>-1790</v>
      </c>
      <c r="F131" s="39"/>
      <c r="G131" s="39">
        <v>-1170</v>
      </c>
      <c r="H131" s="39"/>
      <c r="I131" s="39">
        <v>-1790</v>
      </c>
      <c r="J131" s="40"/>
      <c r="K131" s="39">
        <v>-1129</v>
      </c>
    </row>
    <row r="132" spans="1:11" ht="21.75" customHeight="1">
      <c r="A132" s="36" t="s">
        <v>208</v>
      </c>
      <c r="C132" s="26"/>
      <c r="E132" s="45">
        <f>SUM(E128:E131)</f>
        <v>-97241</v>
      </c>
      <c r="F132" s="40"/>
      <c r="G132" s="45">
        <f>SUM(G128:G131)</f>
        <v>21841</v>
      </c>
      <c r="H132" s="40"/>
      <c r="I132" s="45">
        <f>SUM(I128:I131)</f>
        <v>-97241</v>
      </c>
      <c r="J132" s="39"/>
      <c r="K132" s="45">
        <f>SUM(K128:K131)</f>
        <v>21882</v>
      </c>
    </row>
    <row r="133" spans="1:11" ht="21.75" customHeight="1">
      <c r="A133" s="24" t="s">
        <v>209</v>
      </c>
      <c r="C133" s="26"/>
      <c r="E133" s="39">
        <f>SUM(E106,E126,E132)</f>
        <v>1973</v>
      </c>
      <c r="F133" s="39"/>
      <c r="G133" s="39">
        <f>SUM(G106,G126,G132)</f>
        <v>101318</v>
      </c>
      <c r="H133" s="40"/>
      <c r="I133" s="39">
        <f>SUM(I106,I126,I132)</f>
        <v>2171</v>
      </c>
      <c r="J133" s="39"/>
      <c r="K133" s="39">
        <f>SUM(K106,K126,K132)</f>
        <v>102170</v>
      </c>
    </row>
    <row r="134" spans="1:11" ht="21.75" customHeight="1">
      <c r="A134" s="24" t="s">
        <v>117</v>
      </c>
      <c r="C134" s="26"/>
      <c r="E134" s="39">
        <v>10099</v>
      </c>
      <c r="F134" s="39"/>
      <c r="G134" s="39">
        <v>15618</v>
      </c>
      <c r="H134" s="39"/>
      <c r="I134" s="39">
        <v>9334</v>
      </c>
      <c r="J134" s="40"/>
      <c r="K134" s="39">
        <v>10410</v>
      </c>
    </row>
    <row r="135" spans="1:11" ht="21.75" customHeight="1" thickBot="1">
      <c r="A135" s="36" t="s">
        <v>118</v>
      </c>
      <c r="B135" s="37"/>
      <c r="C135" s="26"/>
      <c r="E135" s="67">
        <f>SUM(E133:E134)</f>
        <v>12072</v>
      </c>
      <c r="F135" s="40"/>
      <c r="G135" s="67">
        <f>SUM(G133:G134)</f>
        <v>116936</v>
      </c>
      <c r="H135" s="40"/>
      <c r="I135" s="67">
        <f>SUM(I133:I134)</f>
        <v>11505</v>
      </c>
      <c r="J135" s="39"/>
      <c r="K135" s="67">
        <f>SUM(K133:K134)</f>
        <v>112580</v>
      </c>
    </row>
    <row r="136" spans="2:11" ht="21.75" customHeight="1" thickTop="1">
      <c r="B136" s="37"/>
      <c r="C136" s="26"/>
      <c r="E136" s="77">
        <f>SUM(E135-'bs'!E11)</f>
        <v>0</v>
      </c>
      <c r="F136" s="77"/>
      <c r="G136" s="77"/>
      <c r="H136" s="77"/>
      <c r="I136" s="77">
        <f>SUM(I135-'bs'!I11)</f>
        <v>0</v>
      </c>
      <c r="J136" s="78"/>
      <c r="K136" s="72"/>
    </row>
    <row r="137" spans="1:11" ht="21.75" customHeight="1">
      <c r="A137" s="36" t="s">
        <v>63</v>
      </c>
      <c r="E137" s="76"/>
      <c r="F137" s="76"/>
      <c r="G137" s="76"/>
      <c r="H137" s="76"/>
      <c r="I137" s="49"/>
      <c r="J137" s="49"/>
      <c r="K137" s="49"/>
    </row>
    <row r="138" spans="1:8" ht="21.75" customHeight="1">
      <c r="A138" s="24" t="s">
        <v>64</v>
      </c>
      <c r="E138" s="26"/>
      <c r="F138" s="26"/>
      <c r="G138" s="26"/>
      <c r="H138" s="26"/>
    </row>
    <row r="139" spans="1:11" ht="21.75" customHeight="1">
      <c r="A139" s="24" t="s">
        <v>188</v>
      </c>
      <c r="E139" s="41">
        <v>281</v>
      </c>
      <c r="F139" s="41"/>
      <c r="G139" s="41">
        <v>6043</v>
      </c>
      <c r="H139" s="41"/>
      <c r="I139" s="41">
        <v>281</v>
      </c>
      <c r="J139" s="41"/>
      <c r="K139" s="41">
        <v>6043</v>
      </c>
    </row>
    <row r="140" spans="1:11" ht="21.75" customHeight="1">
      <c r="A140" s="24" t="s">
        <v>189</v>
      </c>
      <c r="E140" s="41">
        <v>563</v>
      </c>
      <c r="F140" s="41"/>
      <c r="G140" s="41">
        <v>0</v>
      </c>
      <c r="H140" s="41"/>
      <c r="I140" s="41">
        <v>563</v>
      </c>
      <c r="J140" s="41"/>
      <c r="K140" s="41">
        <v>0</v>
      </c>
    </row>
    <row r="141" spans="1:11" ht="21.75" customHeight="1">
      <c r="A141" s="24" t="s">
        <v>154</v>
      </c>
      <c r="C141" s="49"/>
      <c r="D141" s="76"/>
      <c r="E141" s="41">
        <v>0</v>
      </c>
      <c r="F141" s="41"/>
      <c r="G141" s="41">
        <v>35</v>
      </c>
      <c r="H141" s="41"/>
      <c r="I141" s="41">
        <v>0</v>
      </c>
      <c r="J141" s="41"/>
      <c r="K141" s="41">
        <v>35</v>
      </c>
    </row>
    <row r="142" spans="1:11" ht="21.75" customHeight="1">
      <c r="A142" s="24" t="s">
        <v>137</v>
      </c>
      <c r="C142" s="49"/>
      <c r="D142" s="76"/>
      <c r="E142" s="24">
        <v>85</v>
      </c>
      <c r="F142" s="41"/>
      <c r="G142" s="24">
        <v>85</v>
      </c>
      <c r="H142" s="41"/>
      <c r="I142" s="24">
        <v>85</v>
      </c>
      <c r="J142" s="41"/>
      <c r="K142" s="24">
        <v>85</v>
      </c>
    </row>
    <row r="143" spans="1:11" ht="21.75" customHeight="1">
      <c r="A143" s="24" t="s">
        <v>168</v>
      </c>
      <c r="C143" s="49"/>
      <c r="D143" s="76"/>
      <c r="E143" s="41">
        <v>0</v>
      </c>
      <c r="F143" s="41"/>
      <c r="G143" s="41">
        <v>360</v>
      </c>
      <c r="H143" s="41"/>
      <c r="I143" s="41">
        <v>0</v>
      </c>
      <c r="J143" s="41"/>
      <c r="K143" s="41">
        <v>360</v>
      </c>
    </row>
    <row r="144" spans="1:11" ht="21.75" customHeight="1">
      <c r="A144" s="24" t="s">
        <v>194</v>
      </c>
      <c r="C144" s="49"/>
      <c r="D144" s="76"/>
      <c r="E144" s="41">
        <f>-E57/0.8</f>
        <v>508.75</v>
      </c>
      <c r="F144" s="41"/>
      <c r="G144" s="41">
        <v>0</v>
      </c>
      <c r="H144" s="41"/>
      <c r="I144" s="41">
        <f>-I57/0.8</f>
        <v>508.75</v>
      </c>
      <c r="J144" s="41"/>
      <c r="K144" s="41">
        <v>0</v>
      </c>
    </row>
    <row r="145" spans="3:11" ht="21.75" customHeight="1">
      <c r="C145" s="49"/>
      <c r="D145" s="76"/>
      <c r="E145" s="41"/>
      <c r="F145" s="41"/>
      <c r="G145" s="41"/>
      <c r="H145" s="41"/>
      <c r="I145" s="41"/>
      <c r="J145" s="41"/>
      <c r="K145" s="41"/>
    </row>
    <row r="146" spans="1:11" ht="21.75" customHeight="1">
      <c r="A146" s="24" t="s">
        <v>15</v>
      </c>
      <c r="C146" s="49"/>
      <c r="D146" s="76"/>
      <c r="E146" s="49"/>
      <c r="F146" s="49"/>
      <c r="G146" s="49"/>
      <c r="H146" s="49"/>
      <c r="I146" s="49"/>
      <c r="J146" s="49"/>
      <c r="K146" s="49"/>
    </row>
    <row r="147" spans="3:11" ht="21.75" customHeight="1">
      <c r="C147" s="49"/>
      <c r="D147" s="76"/>
      <c r="E147" s="49"/>
      <c r="F147" s="49"/>
      <c r="G147" s="49"/>
      <c r="H147" s="49"/>
      <c r="I147" s="49"/>
      <c r="J147" s="49"/>
      <c r="K147" s="49"/>
    </row>
    <row r="148" spans="3:11" ht="21.75" customHeight="1">
      <c r="C148" s="25"/>
      <c r="D148" s="30"/>
      <c r="E148" s="27"/>
      <c r="F148" s="27"/>
      <c r="G148" s="27"/>
      <c r="I148" s="25"/>
      <c r="K148" s="25"/>
    </row>
  </sheetData>
  <sheetProtection/>
  <printOptions/>
  <pageMargins left="0.984251968503937" right="0.1968503937007874" top="0.7874015748031497" bottom="0.2755905511811024" header="0.1968503937007874" footer="0.1968503937007874"/>
  <pageSetup horizontalDpi="600" verticalDpi="600" orientation="portrait" paperSize="9" scale="78" r:id="rId1"/>
  <rowBreaks count="3" manualBreakCount="3">
    <brk id="41" max="255" man="1"/>
    <brk id="65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showGridLines="0" view="pageBreakPreview" zoomScale="85" zoomScaleNormal="90" zoomScaleSheetLayoutView="85" zoomScalePageLayoutView="0" workbookViewId="0" topLeftCell="A16">
      <selection activeCell="K23" sqref="K23"/>
    </sheetView>
  </sheetViews>
  <sheetFormatPr defaultColWidth="10.7109375" defaultRowHeight="21" customHeight="1"/>
  <cols>
    <col min="1" max="1" width="32.57421875" style="79" customWidth="1"/>
    <col min="2" max="2" width="2.57421875" style="79" customWidth="1"/>
    <col min="3" max="3" width="14.7109375" style="79" customWidth="1"/>
    <col min="4" max="4" width="2.140625" style="79" customWidth="1"/>
    <col min="5" max="5" width="14.7109375" style="79" customWidth="1"/>
    <col min="6" max="6" width="2.140625" style="79" customWidth="1"/>
    <col min="7" max="7" width="14.7109375" style="79" customWidth="1"/>
    <col min="8" max="8" width="2.140625" style="79" customWidth="1"/>
    <col min="9" max="9" width="14.7109375" style="79" customWidth="1"/>
    <col min="10" max="10" width="2.140625" style="79" customWidth="1"/>
    <col min="11" max="11" width="14.7109375" style="79" customWidth="1"/>
    <col min="12" max="12" width="2.140625" style="79" customWidth="1"/>
    <col min="13" max="13" width="14.7109375" style="79" customWidth="1"/>
    <col min="14" max="14" width="2.140625" style="79" customWidth="1"/>
    <col min="15" max="15" width="14.7109375" style="79" customWidth="1"/>
    <col min="16" max="16" width="2.140625" style="79" customWidth="1"/>
    <col min="17" max="17" width="14.7109375" style="79" customWidth="1"/>
    <col min="18" max="18" width="2.140625" style="79" customWidth="1"/>
    <col min="19" max="19" width="14.7109375" style="79" customWidth="1"/>
    <col min="20" max="20" width="2.140625" style="79" customWidth="1"/>
    <col min="21" max="21" width="14.7109375" style="79" customWidth="1"/>
    <col min="22" max="22" width="2.140625" style="79" customWidth="1"/>
    <col min="23" max="23" width="14.7109375" style="79" customWidth="1"/>
    <col min="24" max="24" width="1.7109375" style="79" customWidth="1"/>
    <col min="25" max="16384" width="10.7109375" style="79" customWidth="1"/>
  </cols>
  <sheetData>
    <row r="1" spans="2:23" ht="23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W1" s="81" t="s">
        <v>114</v>
      </c>
    </row>
    <row r="2" spans="1:12" ht="23.25">
      <c r="A2" s="82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24" ht="21" customHeight="1">
      <c r="A3" s="99" t="s">
        <v>65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ht="21" customHeight="1">
      <c r="A4" s="99" t="s">
        <v>177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spans="1:24" ht="21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1" t="s">
        <v>99</v>
      </c>
      <c r="X5" s="83"/>
    </row>
    <row r="6" spans="1:23" ht="21" customHeight="1">
      <c r="A6" s="83"/>
      <c r="B6" s="83"/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3:23" ht="21" customHeight="1">
      <c r="C7" s="100" t="s">
        <v>87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W7" s="81"/>
    </row>
    <row r="8" spans="3:23" ht="21" customHeight="1">
      <c r="C8" s="84"/>
      <c r="D8" s="84"/>
      <c r="E8" s="84"/>
      <c r="F8" s="84"/>
      <c r="G8" s="84"/>
      <c r="H8" s="84"/>
      <c r="I8" s="84"/>
      <c r="J8" s="84"/>
      <c r="K8" s="84"/>
      <c r="L8" s="84"/>
      <c r="M8" s="100" t="s">
        <v>86</v>
      </c>
      <c r="N8" s="100"/>
      <c r="O8" s="100"/>
      <c r="P8" s="100"/>
      <c r="Q8" s="100"/>
      <c r="R8" s="84"/>
      <c r="S8" s="84"/>
      <c r="U8" s="84" t="s">
        <v>89</v>
      </c>
      <c r="W8" s="81"/>
    </row>
    <row r="9" spans="3:21" ht="21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N9" s="84"/>
      <c r="O9" s="84" t="s">
        <v>191</v>
      </c>
      <c r="P9" s="84"/>
      <c r="U9" s="84" t="s">
        <v>90</v>
      </c>
    </row>
    <row r="10" spans="1:23" ht="21" customHeight="1">
      <c r="A10" s="83"/>
      <c r="L10" s="84"/>
      <c r="M10" s="84" t="s">
        <v>66</v>
      </c>
      <c r="N10" s="84"/>
      <c r="O10" s="84" t="s">
        <v>192</v>
      </c>
      <c r="P10" s="84"/>
      <c r="Q10" s="84" t="s">
        <v>72</v>
      </c>
      <c r="R10" s="84"/>
      <c r="S10" s="84" t="s">
        <v>72</v>
      </c>
      <c r="U10" s="84" t="s">
        <v>91</v>
      </c>
      <c r="W10" s="84" t="s">
        <v>72</v>
      </c>
    </row>
    <row r="11" spans="1:23" ht="21" customHeight="1">
      <c r="A11" s="83"/>
      <c r="C11" s="83" t="s">
        <v>100</v>
      </c>
      <c r="D11" s="83"/>
      <c r="E11" s="84" t="s">
        <v>67</v>
      </c>
      <c r="F11" s="83"/>
      <c r="G11" s="84" t="s">
        <v>66</v>
      </c>
      <c r="H11" s="83"/>
      <c r="I11" s="98" t="s">
        <v>134</v>
      </c>
      <c r="J11" s="98"/>
      <c r="K11" s="98"/>
      <c r="L11" s="84"/>
      <c r="M11" s="84" t="s">
        <v>68</v>
      </c>
      <c r="N11" s="84"/>
      <c r="O11" s="84" t="s">
        <v>190</v>
      </c>
      <c r="P11" s="84"/>
      <c r="Q11" s="84" t="s">
        <v>92</v>
      </c>
      <c r="R11" s="84"/>
      <c r="S11" s="84" t="s">
        <v>24</v>
      </c>
      <c r="T11" s="83"/>
      <c r="U11" s="84" t="s">
        <v>93</v>
      </c>
      <c r="V11" s="83"/>
      <c r="W11" s="84" t="s">
        <v>94</v>
      </c>
    </row>
    <row r="12" spans="1:23" ht="21" customHeight="1">
      <c r="A12" s="83"/>
      <c r="C12" s="85" t="s">
        <v>101</v>
      </c>
      <c r="D12" s="83"/>
      <c r="E12" s="85" t="s">
        <v>69</v>
      </c>
      <c r="F12" s="83"/>
      <c r="G12" s="85" t="s">
        <v>120</v>
      </c>
      <c r="H12" s="83"/>
      <c r="I12" s="85" t="s">
        <v>70</v>
      </c>
      <c r="J12" s="83"/>
      <c r="K12" s="85" t="s">
        <v>71</v>
      </c>
      <c r="L12" s="84"/>
      <c r="M12" s="85" t="s">
        <v>4</v>
      </c>
      <c r="N12" s="84"/>
      <c r="O12" s="85" t="s">
        <v>163</v>
      </c>
      <c r="P12" s="84"/>
      <c r="Q12" s="85" t="s">
        <v>95</v>
      </c>
      <c r="R12" s="84"/>
      <c r="S12" s="85" t="s">
        <v>96</v>
      </c>
      <c r="T12" s="83"/>
      <c r="U12" s="85" t="s">
        <v>97</v>
      </c>
      <c r="V12" s="83"/>
      <c r="W12" s="85" t="s">
        <v>98</v>
      </c>
    </row>
    <row r="13" spans="1:23" s="87" customFormat="1" ht="21" customHeight="1">
      <c r="A13" s="86" t="s">
        <v>146</v>
      </c>
      <c r="C13" s="88">
        <v>395741</v>
      </c>
      <c r="D13" s="89"/>
      <c r="E13" s="88">
        <v>83396</v>
      </c>
      <c r="F13" s="89"/>
      <c r="G13" s="88">
        <v>15267</v>
      </c>
      <c r="H13" s="89"/>
      <c r="I13" s="88">
        <v>33588</v>
      </c>
      <c r="J13" s="89"/>
      <c r="K13" s="88">
        <v>148738</v>
      </c>
      <c r="L13" s="89"/>
      <c r="M13" s="88">
        <v>41507</v>
      </c>
      <c r="N13" s="79"/>
      <c r="O13" s="88">
        <v>0</v>
      </c>
      <c r="P13" s="79"/>
      <c r="Q13" s="88">
        <f>SUM(M13:N13)</f>
        <v>41507</v>
      </c>
      <c r="R13" s="89"/>
      <c r="S13" s="79">
        <f>SUM(C13:K13,Q13)</f>
        <v>718237</v>
      </c>
      <c r="T13" s="89"/>
      <c r="U13" s="88">
        <v>-2155</v>
      </c>
      <c r="V13" s="89"/>
      <c r="W13" s="79">
        <f>SUM(S13:U13)</f>
        <v>716082</v>
      </c>
    </row>
    <row r="14" spans="1:23" s="87" customFormat="1" ht="21" customHeight="1">
      <c r="A14" s="79" t="s">
        <v>124</v>
      </c>
      <c r="C14" s="88">
        <v>0</v>
      </c>
      <c r="D14" s="89"/>
      <c r="E14" s="88">
        <v>0</v>
      </c>
      <c r="F14" s="89"/>
      <c r="G14" s="88">
        <v>0</v>
      </c>
      <c r="H14" s="89"/>
      <c r="I14" s="88">
        <v>0</v>
      </c>
      <c r="J14" s="89"/>
      <c r="K14" s="88">
        <f>SUM(PL!G31)</f>
        <v>68311</v>
      </c>
      <c r="L14" s="89"/>
      <c r="M14" s="88">
        <v>0</v>
      </c>
      <c r="N14" s="79"/>
      <c r="O14" s="88">
        <v>0</v>
      </c>
      <c r="P14" s="79"/>
      <c r="Q14" s="88">
        <f>SUM(M14:O14)</f>
        <v>0</v>
      </c>
      <c r="R14" s="89"/>
      <c r="S14" s="88">
        <f>SUM(C14:K14,Q14)</f>
        <v>68311</v>
      </c>
      <c r="T14" s="89"/>
      <c r="U14" s="88">
        <f>SUM(PL!G32)</f>
        <v>-158</v>
      </c>
      <c r="V14" s="89"/>
      <c r="W14" s="88">
        <f>SUM(S14:U14)</f>
        <v>68153</v>
      </c>
    </row>
    <row r="15" spans="1:23" s="87" customFormat="1" ht="21" customHeight="1">
      <c r="A15" s="79" t="s">
        <v>115</v>
      </c>
      <c r="C15" s="90">
        <v>0</v>
      </c>
      <c r="D15" s="89"/>
      <c r="E15" s="90">
        <v>0</v>
      </c>
      <c r="F15" s="89"/>
      <c r="G15" s="90">
        <v>0</v>
      </c>
      <c r="H15" s="89"/>
      <c r="I15" s="90">
        <v>0</v>
      </c>
      <c r="J15" s="89"/>
      <c r="K15" s="90">
        <v>0</v>
      </c>
      <c r="L15" s="89"/>
      <c r="M15" s="90">
        <v>0</v>
      </c>
      <c r="O15" s="90">
        <f>SUM(PL!G54)</f>
        <v>-35</v>
      </c>
      <c r="Q15" s="90">
        <f>SUM(M15:O15)</f>
        <v>-35</v>
      </c>
      <c r="R15" s="89"/>
      <c r="S15" s="90">
        <f>SUM(C15:K15,Q15)</f>
        <v>-35</v>
      </c>
      <c r="T15" s="89"/>
      <c r="U15" s="90">
        <v>0</v>
      </c>
      <c r="V15" s="89"/>
      <c r="W15" s="90">
        <f>SUM(S15:U15)</f>
        <v>-35</v>
      </c>
    </row>
    <row r="16" spans="1:23" ht="21" customHeight="1">
      <c r="A16" s="79" t="s">
        <v>116</v>
      </c>
      <c r="C16" s="91">
        <f>SUM(C14:C15)</f>
        <v>0</v>
      </c>
      <c r="D16" s="92"/>
      <c r="E16" s="91">
        <f>SUM(E14:E15)</f>
        <v>0</v>
      </c>
      <c r="F16" s="92"/>
      <c r="G16" s="91">
        <f>SUM(G14:G15)</f>
        <v>0</v>
      </c>
      <c r="H16" s="92"/>
      <c r="I16" s="91">
        <f>SUM(I14:I15)</f>
        <v>0</v>
      </c>
      <c r="J16" s="89"/>
      <c r="K16" s="91">
        <f>SUM(K14:K15)</f>
        <v>68311</v>
      </c>
      <c r="L16" s="89"/>
      <c r="M16" s="91">
        <f>SUM(M14:M15)</f>
        <v>0</v>
      </c>
      <c r="N16" s="91"/>
      <c r="O16" s="91">
        <f>SUM(O14:O15)</f>
        <v>-35</v>
      </c>
      <c r="P16" s="91"/>
      <c r="Q16" s="91">
        <f>SUM(Q14:Q15)</f>
        <v>-35</v>
      </c>
      <c r="R16" s="89"/>
      <c r="S16" s="88">
        <f>SUM(S14:S15)</f>
        <v>68276</v>
      </c>
      <c r="T16" s="89"/>
      <c r="U16" s="91">
        <f>SUM(U14:U15)</f>
        <v>-158</v>
      </c>
      <c r="V16" s="89"/>
      <c r="W16" s="88">
        <f>SUM(W14:W15)</f>
        <v>68118</v>
      </c>
    </row>
    <row r="17" spans="1:23" s="87" customFormat="1" ht="21" customHeight="1">
      <c r="A17" s="79" t="s">
        <v>196</v>
      </c>
      <c r="C17" s="88">
        <v>0</v>
      </c>
      <c r="D17" s="89"/>
      <c r="E17" s="88">
        <v>0</v>
      </c>
      <c r="F17" s="89"/>
      <c r="G17" s="88">
        <v>0</v>
      </c>
      <c r="H17" s="89"/>
      <c r="I17" s="88">
        <f>company!I15</f>
        <v>3447</v>
      </c>
      <c r="J17" s="88"/>
      <c r="K17" s="88">
        <f>-I17</f>
        <v>-3447</v>
      </c>
      <c r="L17" s="89"/>
      <c r="M17" s="88">
        <v>0</v>
      </c>
      <c r="N17" s="89"/>
      <c r="O17" s="88">
        <v>0</v>
      </c>
      <c r="P17" s="89"/>
      <c r="Q17" s="88">
        <v>0</v>
      </c>
      <c r="R17" s="89"/>
      <c r="S17" s="88">
        <f>SUM(C17:K17,Q17)</f>
        <v>0</v>
      </c>
      <c r="T17" s="89"/>
      <c r="U17" s="88">
        <v>0</v>
      </c>
      <c r="V17" s="89"/>
      <c r="W17" s="88">
        <f>SUM(S17:U17)</f>
        <v>0</v>
      </c>
    </row>
    <row r="18" spans="1:23" ht="21" customHeight="1" thickBot="1">
      <c r="A18" s="86" t="s">
        <v>147</v>
      </c>
      <c r="C18" s="93">
        <f>SUM(C13,C16:C17)</f>
        <v>395741</v>
      </c>
      <c r="D18" s="81"/>
      <c r="E18" s="93">
        <f>SUM(E13,E16:E17)</f>
        <v>83396</v>
      </c>
      <c r="F18" s="81"/>
      <c r="G18" s="93">
        <f>SUM(G13,G16:G17)</f>
        <v>15267</v>
      </c>
      <c r="H18" s="92"/>
      <c r="I18" s="93">
        <f>SUM(I13,I16:I17)</f>
        <v>37035</v>
      </c>
      <c r="J18" s="81"/>
      <c r="K18" s="93">
        <f>SUM(K13,K16:K17)</f>
        <v>213602</v>
      </c>
      <c r="L18" s="89"/>
      <c r="M18" s="93">
        <f>SUM(M13,M16:M17)</f>
        <v>41507</v>
      </c>
      <c r="N18" s="89"/>
      <c r="O18" s="94">
        <f>SUM(O13,O16:O17)</f>
        <v>-35</v>
      </c>
      <c r="P18" s="89"/>
      <c r="Q18" s="93">
        <f>SUM(Q13,Q16:Q17)</f>
        <v>41472</v>
      </c>
      <c r="R18" s="89"/>
      <c r="S18" s="93">
        <f>SUM(S13,S16:S17)</f>
        <v>786513</v>
      </c>
      <c r="T18" s="81"/>
      <c r="U18" s="93">
        <f>SUM(U13,U16:U17)</f>
        <v>-2313</v>
      </c>
      <c r="V18" s="81"/>
      <c r="W18" s="93">
        <f>SUM(W13,W16:W17)</f>
        <v>784200</v>
      </c>
    </row>
    <row r="19" spans="1:23" ht="21" customHeight="1" thickTop="1">
      <c r="A19" s="83"/>
      <c r="C19" s="84"/>
      <c r="D19" s="83"/>
      <c r="E19" s="84"/>
      <c r="F19" s="83"/>
      <c r="G19" s="84"/>
      <c r="H19" s="83"/>
      <c r="I19" s="84"/>
      <c r="J19" s="83"/>
      <c r="K19" s="84"/>
      <c r="L19" s="84"/>
      <c r="M19" s="84"/>
      <c r="N19" s="84"/>
      <c r="O19" s="84"/>
      <c r="P19" s="84"/>
      <c r="Q19" s="84"/>
      <c r="R19" s="84"/>
      <c r="S19" s="84"/>
      <c r="T19" s="83"/>
      <c r="U19" s="84"/>
      <c r="V19" s="83"/>
      <c r="W19" s="84"/>
    </row>
    <row r="20" spans="1:23" s="87" customFormat="1" ht="21" customHeight="1">
      <c r="A20" s="86" t="s">
        <v>184</v>
      </c>
      <c r="C20" s="88">
        <v>395741</v>
      </c>
      <c r="D20" s="89"/>
      <c r="E20" s="88">
        <v>83396</v>
      </c>
      <c r="F20" s="89"/>
      <c r="G20" s="88">
        <v>15267</v>
      </c>
      <c r="H20" s="89"/>
      <c r="I20" s="88">
        <v>39574</v>
      </c>
      <c r="J20" s="89"/>
      <c r="K20" s="88">
        <v>221904</v>
      </c>
      <c r="L20" s="89"/>
      <c r="M20" s="88">
        <v>41507</v>
      </c>
      <c r="N20" s="79"/>
      <c r="O20" s="88">
        <v>-40</v>
      </c>
      <c r="P20" s="79"/>
      <c r="Q20" s="88">
        <f>SUM(M20:O20)</f>
        <v>41467</v>
      </c>
      <c r="R20" s="89"/>
      <c r="S20" s="79">
        <f>SUM(C20:K20,Q20)</f>
        <v>797349</v>
      </c>
      <c r="T20" s="89"/>
      <c r="U20" s="88">
        <v>141</v>
      </c>
      <c r="V20" s="89"/>
      <c r="W20" s="79">
        <f>SUM(S20:U20)</f>
        <v>797490</v>
      </c>
    </row>
    <row r="21" spans="1:23" s="87" customFormat="1" ht="21" customHeight="1">
      <c r="A21" s="79" t="s">
        <v>124</v>
      </c>
      <c r="C21" s="88">
        <v>0</v>
      </c>
      <c r="D21" s="89"/>
      <c r="E21" s="88">
        <v>0</v>
      </c>
      <c r="F21" s="89"/>
      <c r="G21" s="88">
        <v>0</v>
      </c>
      <c r="H21" s="89"/>
      <c r="I21" s="88">
        <v>0</v>
      </c>
      <c r="J21" s="89"/>
      <c r="K21" s="88">
        <f>PL!E31</f>
        <v>79994</v>
      </c>
      <c r="L21" s="89"/>
      <c r="M21" s="88">
        <v>0</v>
      </c>
      <c r="N21" s="79"/>
      <c r="O21" s="88">
        <v>0</v>
      </c>
      <c r="P21" s="79"/>
      <c r="Q21" s="88">
        <f>SUM(M21:O21)</f>
        <v>0</v>
      </c>
      <c r="R21" s="89"/>
      <c r="S21" s="88">
        <f>SUM(C21:K21,Q21)</f>
        <v>79994</v>
      </c>
      <c r="T21" s="89"/>
      <c r="U21" s="88">
        <f>SUM(PL!E32)</f>
        <v>36</v>
      </c>
      <c r="V21" s="89"/>
      <c r="W21" s="88">
        <f>SUM(S21:U21)</f>
        <v>80030</v>
      </c>
    </row>
    <row r="22" spans="1:23" s="87" customFormat="1" ht="21" customHeight="1">
      <c r="A22" s="79" t="s">
        <v>115</v>
      </c>
      <c r="C22" s="90">
        <v>0</v>
      </c>
      <c r="D22" s="89"/>
      <c r="E22" s="90">
        <v>0</v>
      </c>
      <c r="F22" s="89"/>
      <c r="G22" s="90">
        <v>0</v>
      </c>
      <c r="H22" s="89"/>
      <c r="I22" s="90">
        <v>0</v>
      </c>
      <c r="J22" s="89"/>
      <c r="K22" s="90">
        <f>PL!E57</f>
        <v>-407</v>
      </c>
      <c r="L22" s="89"/>
      <c r="M22" s="90">
        <v>0</v>
      </c>
      <c r="O22" s="90">
        <f>PL!E54</f>
        <v>-142</v>
      </c>
      <c r="Q22" s="90">
        <f>SUM(M22:O22)</f>
        <v>-142</v>
      </c>
      <c r="R22" s="89"/>
      <c r="S22" s="90">
        <f>SUM(C22:K22,Q22)</f>
        <v>-549</v>
      </c>
      <c r="T22" s="89"/>
      <c r="U22" s="90">
        <v>0</v>
      </c>
      <c r="V22" s="89"/>
      <c r="W22" s="90">
        <f>SUM(S22:U22)</f>
        <v>-549</v>
      </c>
    </row>
    <row r="23" spans="1:23" ht="21" customHeight="1">
      <c r="A23" s="79" t="s">
        <v>116</v>
      </c>
      <c r="C23" s="91">
        <f>SUM(C21:C22)</f>
        <v>0</v>
      </c>
      <c r="D23" s="92"/>
      <c r="E23" s="91">
        <f>SUM(E21:E22)</f>
        <v>0</v>
      </c>
      <c r="F23" s="92"/>
      <c r="G23" s="91">
        <f>SUM(G21:G22)</f>
        <v>0</v>
      </c>
      <c r="H23" s="92"/>
      <c r="I23" s="91">
        <f>SUM(I21:I22)</f>
        <v>0</v>
      </c>
      <c r="J23" s="89"/>
      <c r="K23" s="91">
        <f>SUM(K21:K22)</f>
        <v>79587</v>
      </c>
      <c r="L23" s="89"/>
      <c r="M23" s="91">
        <f>SUM(M21:M22)</f>
        <v>0</v>
      </c>
      <c r="N23" s="91"/>
      <c r="O23" s="91">
        <f>SUM(O21:O22)</f>
        <v>-142</v>
      </c>
      <c r="P23" s="91"/>
      <c r="Q23" s="91">
        <f>SUM(Q21:Q22)</f>
        <v>-142</v>
      </c>
      <c r="R23" s="89"/>
      <c r="S23" s="88">
        <f>SUM(S21:S22)</f>
        <v>79445</v>
      </c>
      <c r="T23" s="89"/>
      <c r="U23" s="91">
        <f>SUM(U21:U22)</f>
        <v>36</v>
      </c>
      <c r="V23" s="89"/>
      <c r="W23" s="88">
        <f>SUM(W21:W22)</f>
        <v>79481</v>
      </c>
    </row>
    <row r="24" spans="1:23" ht="21" customHeight="1" thickBot="1">
      <c r="A24" s="86" t="s">
        <v>185</v>
      </c>
      <c r="C24" s="93">
        <f>SUM(C20,C23:C23)</f>
        <v>395741</v>
      </c>
      <c r="D24" s="81"/>
      <c r="E24" s="93">
        <f>SUM(E20,E23:E23)</f>
        <v>83396</v>
      </c>
      <c r="F24" s="81"/>
      <c r="G24" s="93">
        <f>SUM(G20,G23:G23)</f>
        <v>15267</v>
      </c>
      <c r="H24" s="92"/>
      <c r="I24" s="93">
        <f>SUM(I20,I23:I23)</f>
        <v>39574</v>
      </c>
      <c r="J24" s="81"/>
      <c r="K24" s="93">
        <f>SUM(K20,K23:K23)</f>
        <v>301491</v>
      </c>
      <c r="L24" s="89"/>
      <c r="M24" s="93">
        <f>SUM(M20,M23:M23)</f>
        <v>41507</v>
      </c>
      <c r="N24" s="89"/>
      <c r="O24" s="93">
        <f>SUM(O20,O23:O23)</f>
        <v>-182</v>
      </c>
      <c r="P24" s="89"/>
      <c r="Q24" s="93">
        <f>SUM(Q20,Q23:Q23)</f>
        <v>41325</v>
      </c>
      <c r="R24" s="89"/>
      <c r="S24" s="93">
        <f>SUM(S20,S23:S23)</f>
        <v>876794</v>
      </c>
      <c r="T24" s="81"/>
      <c r="U24" s="93">
        <f>SUM(U20,U23:U23)</f>
        <v>177</v>
      </c>
      <c r="V24" s="81"/>
      <c r="W24" s="93">
        <f>SUM(W20,W23:W23)</f>
        <v>876971</v>
      </c>
    </row>
    <row r="25" spans="3:23" ht="21" customHeight="1" thickTop="1"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</row>
    <row r="26" spans="3:23" ht="21" customHeight="1">
      <c r="C26" s="95">
        <f>SUM(C24-'bs'!E67)</f>
        <v>0</v>
      </c>
      <c r="D26" s="95"/>
      <c r="E26" s="95">
        <f>SUM(E24-'bs'!E68)</f>
        <v>0</v>
      </c>
      <c r="F26" s="95"/>
      <c r="G26" s="95">
        <f>SUM(G24-'bs'!E69)</f>
        <v>0</v>
      </c>
      <c r="H26" s="95"/>
      <c r="I26" s="95">
        <f>SUM(I24-'bs'!E71)</f>
        <v>0</v>
      </c>
      <c r="J26" s="95"/>
      <c r="K26" s="95">
        <f>SUM(K24-'bs'!E72)</f>
        <v>0</v>
      </c>
      <c r="L26" s="95"/>
      <c r="M26" s="95"/>
      <c r="N26" s="95"/>
      <c r="O26" s="95"/>
      <c r="P26" s="95"/>
      <c r="Q26" s="95">
        <f>SUM(Q24-'bs'!E73)</f>
        <v>0</v>
      </c>
      <c r="R26" s="95"/>
      <c r="S26" s="95">
        <f>SUM(S24-'bs'!E74)</f>
        <v>0</v>
      </c>
      <c r="T26" s="95"/>
      <c r="U26" s="95">
        <f>SUM(U24-'bs'!E75)</f>
        <v>0</v>
      </c>
      <c r="V26" s="95"/>
      <c r="W26" s="95">
        <f>SUM(W24-'bs'!E76)</f>
        <v>0</v>
      </c>
    </row>
    <row r="27" ht="21" customHeight="1">
      <c r="A27" s="79" t="s">
        <v>15</v>
      </c>
    </row>
  </sheetData>
  <sheetProtection/>
  <mergeCells count="6">
    <mergeCell ref="I11:K11"/>
    <mergeCell ref="A3:X3"/>
    <mergeCell ref="A4:X4"/>
    <mergeCell ref="C6:W6"/>
    <mergeCell ref="C7:S7"/>
    <mergeCell ref="M8:Q8"/>
  </mergeCells>
  <printOptions horizontalCentered="1"/>
  <pageMargins left="0.1968503937007874" right="0.1968503937007874" top="0.984251968503937" bottom="0.3937007874015748" header="0.1968503937007874" footer="0.196850393700787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zoomScalePageLayoutView="0" workbookViewId="0" topLeftCell="A16">
      <selection activeCell="K24" sqref="K24"/>
    </sheetView>
  </sheetViews>
  <sheetFormatPr defaultColWidth="10.7109375" defaultRowHeight="21" customHeight="1"/>
  <cols>
    <col min="1" max="1" width="36.28125" style="1" customWidth="1"/>
    <col min="2" max="2" width="5.57421875" style="1" customWidth="1"/>
    <col min="3" max="3" width="14.7109375" style="1" customWidth="1"/>
    <col min="4" max="4" width="2.7109375" style="1" customWidth="1"/>
    <col min="5" max="5" width="14.7109375" style="1" customWidth="1"/>
    <col min="6" max="6" width="2.7109375" style="1" customWidth="1"/>
    <col min="7" max="7" width="14.7109375" style="1" customWidth="1"/>
    <col min="8" max="8" width="2.7109375" style="1" customWidth="1"/>
    <col min="9" max="9" width="14.7109375" style="1" customWidth="1"/>
    <col min="10" max="10" width="2.7109375" style="1" customWidth="1"/>
    <col min="11" max="11" width="14.7109375" style="1" customWidth="1"/>
    <col min="12" max="12" width="2.7109375" style="1" customWidth="1"/>
    <col min="13" max="13" width="14.7109375" style="1" customWidth="1"/>
    <col min="14" max="14" width="2.7109375" style="1" customWidth="1"/>
    <col min="15" max="15" width="14.7109375" style="1" customWidth="1"/>
    <col min="16" max="16" width="2.7109375" style="1" customWidth="1"/>
    <col min="17" max="17" width="14.7109375" style="1" customWidth="1"/>
    <col min="18" max="18" width="1.7109375" style="1" customWidth="1"/>
    <col min="19" max="16384" width="10.7109375" style="1" customWidth="1"/>
  </cols>
  <sheetData>
    <row r="1" spans="2:17" s="3" customFormat="1" ht="21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Q1" s="5" t="s">
        <v>114</v>
      </c>
    </row>
    <row r="2" spans="1:12" s="3" customFormat="1" ht="21.75">
      <c r="A2" s="17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21" customHeight="1">
      <c r="A3" s="101" t="s">
        <v>135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21" customHeight="1">
      <c r="A4" s="101" t="s">
        <v>177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8" s="8" customFormat="1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9" t="s">
        <v>99</v>
      </c>
      <c r="R5" s="6"/>
    </row>
    <row r="6" spans="1:17" ht="21" customHeight="1">
      <c r="A6" s="4"/>
      <c r="B6" s="6"/>
      <c r="C6" s="14" t="s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1" customHeight="1">
      <c r="A7" s="4"/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02" t="s">
        <v>86</v>
      </c>
      <c r="N7" s="102"/>
      <c r="O7" s="102"/>
      <c r="P7" s="15"/>
      <c r="Q7" s="15"/>
    </row>
    <row r="8" spans="1:17" ht="21" customHeight="1">
      <c r="A8" s="4"/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6" t="s">
        <v>66</v>
      </c>
      <c r="N8" s="6"/>
      <c r="O8" s="6" t="s">
        <v>72</v>
      </c>
      <c r="P8" s="15"/>
      <c r="Q8" s="6" t="s">
        <v>72</v>
      </c>
    </row>
    <row r="9" spans="1:18" ht="21" customHeight="1">
      <c r="A9" s="4"/>
      <c r="C9" s="4" t="s">
        <v>100</v>
      </c>
      <c r="D9" s="4"/>
      <c r="E9" s="6" t="s">
        <v>67</v>
      </c>
      <c r="F9" s="4"/>
      <c r="G9" s="6" t="s">
        <v>66</v>
      </c>
      <c r="H9" s="4"/>
      <c r="I9" s="103" t="s">
        <v>134</v>
      </c>
      <c r="J9" s="103"/>
      <c r="K9" s="103"/>
      <c r="L9" s="4"/>
      <c r="M9" s="6" t="s">
        <v>68</v>
      </c>
      <c r="N9" s="6"/>
      <c r="O9" s="6" t="s">
        <v>92</v>
      </c>
      <c r="P9" s="4"/>
      <c r="Q9" s="6" t="s">
        <v>94</v>
      </c>
      <c r="R9" s="4"/>
    </row>
    <row r="10" spans="1:18" ht="21" customHeight="1">
      <c r="A10" s="4"/>
      <c r="C10" s="16" t="s">
        <v>101</v>
      </c>
      <c r="D10" s="4"/>
      <c r="E10" s="16" t="s">
        <v>69</v>
      </c>
      <c r="F10" s="4"/>
      <c r="G10" s="16" t="s">
        <v>120</v>
      </c>
      <c r="H10" s="4"/>
      <c r="I10" s="16" t="s">
        <v>70</v>
      </c>
      <c r="J10" s="4"/>
      <c r="K10" s="16" t="s">
        <v>71</v>
      </c>
      <c r="L10" s="4"/>
      <c r="M10" s="16" t="s">
        <v>4</v>
      </c>
      <c r="N10" s="6"/>
      <c r="O10" s="16" t="s">
        <v>95</v>
      </c>
      <c r="P10" s="4"/>
      <c r="Q10" s="16" t="s">
        <v>98</v>
      </c>
      <c r="R10" s="4"/>
    </row>
    <row r="11" spans="1:18" ht="21" customHeight="1">
      <c r="A11" s="7" t="s">
        <v>146</v>
      </c>
      <c r="C11" s="9">
        <v>395741</v>
      </c>
      <c r="D11" s="9"/>
      <c r="E11" s="10">
        <v>83396</v>
      </c>
      <c r="F11" s="9"/>
      <c r="G11" s="9">
        <v>15267</v>
      </c>
      <c r="H11" s="9"/>
      <c r="I11" s="9">
        <v>33588</v>
      </c>
      <c r="J11" s="9"/>
      <c r="K11" s="9">
        <v>147042</v>
      </c>
      <c r="L11" s="9"/>
      <c r="M11" s="9">
        <v>41507</v>
      </c>
      <c r="N11" s="9"/>
      <c r="O11" s="9">
        <f>SUM(M11:N11)</f>
        <v>41507</v>
      </c>
      <c r="P11" s="5"/>
      <c r="Q11" s="9">
        <f>SUM(C11:L11,O11)</f>
        <v>716541</v>
      </c>
      <c r="R11" s="5"/>
    </row>
    <row r="12" spans="1:18" ht="21" customHeight="1">
      <c r="A12" s="1" t="s">
        <v>124</v>
      </c>
      <c r="C12" s="10">
        <v>0</v>
      </c>
      <c r="D12" s="10"/>
      <c r="E12" s="10">
        <v>0</v>
      </c>
      <c r="F12" s="10"/>
      <c r="G12" s="10">
        <v>0</v>
      </c>
      <c r="H12" s="9"/>
      <c r="I12" s="13">
        <v>0</v>
      </c>
      <c r="J12" s="13"/>
      <c r="K12" s="13">
        <f>SUM(PL!K28)</f>
        <v>68926</v>
      </c>
      <c r="L12" s="9"/>
      <c r="M12" s="13">
        <v>0</v>
      </c>
      <c r="N12" s="9"/>
      <c r="O12" s="13">
        <f>SUM(M12:N12)</f>
        <v>0</v>
      </c>
      <c r="P12" s="5"/>
      <c r="Q12" s="13">
        <f>SUM(C12:L12,O12)</f>
        <v>68926</v>
      </c>
      <c r="R12" s="5"/>
    </row>
    <row r="13" spans="1:18" ht="21" customHeight="1">
      <c r="A13" s="1" t="s">
        <v>115</v>
      </c>
      <c r="C13" s="20">
        <v>0</v>
      </c>
      <c r="D13" s="10"/>
      <c r="E13" s="20">
        <v>0</v>
      </c>
      <c r="F13" s="10"/>
      <c r="G13" s="20">
        <v>0</v>
      </c>
      <c r="H13" s="9"/>
      <c r="I13" s="19">
        <v>0</v>
      </c>
      <c r="J13" s="13"/>
      <c r="K13" s="19">
        <v>0</v>
      </c>
      <c r="L13" s="9"/>
      <c r="M13" s="19">
        <v>0</v>
      </c>
      <c r="N13" s="9"/>
      <c r="O13" s="19">
        <f>SUM(M13:N13)</f>
        <v>0</v>
      </c>
      <c r="P13" s="5"/>
      <c r="Q13" s="19">
        <f>SUM(C13:L13,O13)</f>
        <v>0</v>
      </c>
      <c r="R13" s="5"/>
    </row>
    <row r="14" spans="1:18" ht="21" customHeight="1">
      <c r="A14" s="1" t="s">
        <v>116</v>
      </c>
      <c r="C14" s="10">
        <f>SUM(C12:C13)</f>
        <v>0</v>
      </c>
      <c r="D14" s="11"/>
      <c r="E14" s="10">
        <f>SUM(E12:E13)</f>
        <v>0</v>
      </c>
      <c r="F14" s="11"/>
      <c r="G14" s="10">
        <f>SUM(G12:G13)</f>
        <v>0</v>
      </c>
      <c r="H14" s="11"/>
      <c r="I14" s="10">
        <f>SUM(I12:I13)</f>
        <v>0</v>
      </c>
      <c r="J14" s="9"/>
      <c r="K14" s="10">
        <f>SUM(K12:K13)</f>
        <v>68926</v>
      </c>
      <c r="L14" s="9"/>
      <c r="M14" s="10">
        <f>SUM(M12:M13)</f>
        <v>0</v>
      </c>
      <c r="N14" s="10"/>
      <c r="O14" s="10">
        <f>SUM(O12:O13)</f>
        <v>0</v>
      </c>
      <c r="P14" s="5"/>
      <c r="Q14" s="13">
        <f>SUM(Q12:Q13)</f>
        <v>68926</v>
      </c>
      <c r="R14" s="5"/>
    </row>
    <row r="15" spans="1:18" ht="21" customHeight="1">
      <c r="A15" s="1" t="s">
        <v>196</v>
      </c>
      <c r="C15" s="10">
        <v>0</v>
      </c>
      <c r="D15" s="10"/>
      <c r="E15" s="10">
        <v>0</v>
      </c>
      <c r="F15" s="10"/>
      <c r="G15" s="10">
        <v>0</v>
      </c>
      <c r="H15" s="9"/>
      <c r="I15" s="13">
        <v>3447</v>
      </c>
      <c r="J15" s="9"/>
      <c r="K15" s="13">
        <f>-I15</f>
        <v>-3447</v>
      </c>
      <c r="L15" s="9"/>
      <c r="M15" s="13">
        <v>0</v>
      </c>
      <c r="N15" s="9"/>
      <c r="O15" s="13">
        <f>SUM(M15)</f>
        <v>0</v>
      </c>
      <c r="P15" s="5"/>
      <c r="Q15" s="13">
        <f>SUM(C15:K15)+O15</f>
        <v>0</v>
      </c>
      <c r="R15" s="5"/>
    </row>
    <row r="16" spans="1:18" ht="21" customHeight="1" thickBot="1">
      <c r="A16" s="7" t="s">
        <v>147</v>
      </c>
      <c r="C16" s="12">
        <f>SUM(C11,C14:C15)</f>
        <v>395741</v>
      </c>
      <c r="D16" s="5"/>
      <c r="E16" s="12">
        <f>SUM(E11,E14:E15)</f>
        <v>83396</v>
      </c>
      <c r="F16" s="5"/>
      <c r="G16" s="12">
        <f>SUM(G11,G14:G15)</f>
        <v>15267</v>
      </c>
      <c r="H16" s="5"/>
      <c r="I16" s="12">
        <f>SUM(I11,I14:I15)</f>
        <v>37035</v>
      </c>
      <c r="J16" s="5"/>
      <c r="K16" s="12">
        <f>SUM(K11,K14:K15)</f>
        <v>212521</v>
      </c>
      <c r="L16" s="9"/>
      <c r="M16" s="12">
        <f>SUM(M11,M14:M15)</f>
        <v>41507</v>
      </c>
      <c r="N16" s="9"/>
      <c r="O16" s="12">
        <f>SUM(O11,O14:O15)</f>
        <v>41507</v>
      </c>
      <c r="P16" s="5"/>
      <c r="Q16" s="12">
        <f>SUM(Q11,Q14:Q15)</f>
        <v>785467</v>
      </c>
      <c r="R16" s="5"/>
    </row>
    <row r="17" spans="1:18" ht="21" customHeight="1" thickTop="1">
      <c r="A17" s="4"/>
      <c r="C17" s="6"/>
      <c r="D17" s="4"/>
      <c r="E17" s="6"/>
      <c r="F17" s="4"/>
      <c r="G17" s="6"/>
      <c r="H17" s="4"/>
      <c r="I17" s="6"/>
      <c r="J17" s="4"/>
      <c r="K17" s="6"/>
      <c r="L17" s="4"/>
      <c r="M17" s="6"/>
      <c r="N17" s="6"/>
      <c r="O17" s="6"/>
      <c r="P17" s="4"/>
      <c r="Q17" s="6"/>
      <c r="R17" s="4"/>
    </row>
    <row r="18" spans="1:18" ht="21" customHeight="1">
      <c r="A18" s="7" t="s">
        <v>184</v>
      </c>
      <c r="C18" s="9">
        <v>395741</v>
      </c>
      <c r="D18" s="9"/>
      <c r="E18" s="10">
        <v>83396</v>
      </c>
      <c r="F18" s="9"/>
      <c r="G18" s="9">
        <v>15267</v>
      </c>
      <c r="H18" s="9"/>
      <c r="I18" s="9">
        <v>39574</v>
      </c>
      <c r="J18" s="9"/>
      <c r="K18" s="9">
        <v>225967</v>
      </c>
      <c r="L18" s="9"/>
      <c r="M18" s="9">
        <v>41507</v>
      </c>
      <c r="N18" s="9"/>
      <c r="O18" s="9">
        <f>SUM(M18:N18)</f>
        <v>41507</v>
      </c>
      <c r="P18" s="5"/>
      <c r="Q18" s="9">
        <f>SUM(C18:L18,O18)</f>
        <v>801452</v>
      </c>
      <c r="R18" s="5"/>
    </row>
    <row r="19" spans="1:18" ht="21" customHeight="1">
      <c r="A19" s="1" t="s">
        <v>124</v>
      </c>
      <c r="C19" s="10">
        <v>0</v>
      </c>
      <c r="D19" s="10"/>
      <c r="E19" s="10">
        <v>0</v>
      </c>
      <c r="F19" s="10"/>
      <c r="G19" s="10">
        <v>0</v>
      </c>
      <c r="H19" s="9"/>
      <c r="I19" s="13">
        <v>0</v>
      </c>
      <c r="J19" s="9"/>
      <c r="K19" s="13">
        <f>SUM(PL!I28)</f>
        <v>80214</v>
      </c>
      <c r="L19" s="9"/>
      <c r="M19" s="13">
        <v>0</v>
      </c>
      <c r="N19" s="9"/>
      <c r="O19" s="13">
        <f>SUM(M19:N19)</f>
        <v>0</v>
      </c>
      <c r="P19" s="5"/>
      <c r="Q19" s="13">
        <f>SUM(C19:L19,O19)</f>
        <v>80214</v>
      </c>
      <c r="R19" s="5"/>
    </row>
    <row r="20" spans="1:18" ht="21" customHeight="1">
      <c r="A20" s="1" t="s">
        <v>115</v>
      </c>
      <c r="C20" s="20">
        <v>0</v>
      </c>
      <c r="D20" s="10"/>
      <c r="E20" s="20">
        <v>0</v>
      </c>
      <c r="F20" s="10"/>
      <c r="G20" s="20">
        <v>0</v>
      </c>
      <c r="H20" s="9"/>
      <c r="I20" s="19">
        <v>0</v>
      </c>
      <c r="J20" s="9"/>
      <c r="K20" s="19">
        <f>PL!E57</f>
        <v>-407</v>
      </c>
      <c r="L20" s="9"/>
      <c r="M20" s="19">
        <v>0</v>
      </c>
      <c r="N20" s="9"/>
      <c r="O20" s="19">
        <f>SUM(M20:N20)</f>
        <v>0</v>
      </c>
      <c r="P20" s="5"/>
      <c r="Q20" s="19">
        <f>SUM(C20:L20,O20)</f>
        <v>-407</v>
      </c>
      <c r="R20" s="5"/>
    </row>
    <row r="21" spans="1:18" ht="21" customHeight="1">
      <c r="A21" s="1" t="s">
        <v>116</v>
      </c>
      <c r="C21" s="10">
        <f>SUM(C19:C20)</f>
        <v>0</v>
      </c>
      <c r="D21" s="11"/>
      <c r="E21" s="10">
        <f>SUM(E19:E20)</f>
        <v>0</v>
      </c>
      <c r="F21" s="11"/>
      <c r="G21" s="10">
        <f>SUM(G19:G20)</f>
        <v>0</v>
      </c>
      <c r="H21" s="11"/>
      <c r="I21" s="10">
        <f>SUM(I19:I20)</f>
        <v>0</v>
      </c>
      <c r="J21" s="9"/>
      <c r="K21" s="10">
        <f>SUM(K19:K20)</f>
        <v>79807</v>
      </c>
      <c r="L21" s="9"/>
      <c r="M21" s="10">
        <f>SUM(M19:M20)</f>
        <v>0</v>
      </c>
      <c r="N21" s="10"/>
      <c r="O21" s="10">
        <f>SUM(O19:O20)</f>
        <v>0</v>
      </c>
      <c r="P21" s="5"/>
      <c r="Q21" s="13">
        <f>SUM(Q19:Q20)</f>
        <v>79807</v>
      </c>
      <c r="R21" s="5"/>
    </row>
    <row r="22" spans="1:18" ht="21" customHeight="1" thickBot="1">
      <c r="A22" s="7" t="s">
        <v>185</v>
      </c>
      <c r="C22" s="12">
        <f>SUM(C18,C21:C21)</f>
        <v>395741</v>
      </c>
      <c r="D22" s="5"/>
      <c r="E22" s="12">
        <f>SUM(E18,E21:E21)</f>
        <v>83396</v>
      </c>
      <c r="F22" s="5"/>
      <c r="G22" s="12">
        <f>SUM(G18,G21:G21)</f>
        <v>15267</v>
      </c>
      <c r="H22" s="5"/>
      <c r="I22" s="12">
        <f>SUM(I18,I21:I21)</f>
        <v>39574</v>
      </c>
      <c r="J22" s="5"/>
      <c r="K22" s="12">
        <f>SUM(K18,K21:K21)</f>
        <v>305774</v>
      </c>
      <c r="L22" s="9"/>
      <c r="M22" s="12">
        <f>SUM(M18,M21:M21)</f>
        <v>41507</v>
      </c>
      <c r="N22" s="9"/>
      <c r="O22" s="12">
        <f>SUM(O18,O21:O21)</f>
        <v>41507</v>
      </c>
      <c r="P22" s="5"/>
      <c r="Q22" s="12">
        <f>SUM(Q18,Q21:Q21)</f>
        <v>881259</v>
      </c>
      <c r="R22" s="5"/>
    </row>
    <row r="23" spans="3:17" ht="21" customHeight="1" thickTop="1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3:17" ht="21" customHeight="1">
      <c r="C24" s="18">
        <f>SUM(C22-'bs'!I67)</f>
        <v>0</v>
      </c>
      <c r="D24" s="18"/>
      <c r="E24" s="18">
        <f>SUM(E22-'bs'!I68)</f>
        <v>0</v>
      </c>
      <c r="F24" s="18"/>
      <c r="G24" s="18">
        <f>SUM(G22-'bs'!I69)</f>
        <v>0</v>
      </c>
      <c r="H24" s="18"/>
      <c r="I24" s="18">
        <f>SUM(I22-'bs'!I71)</f>
        <v>0</v>
      </c>
      <c r="J24" s="18"/>
      <c r="K24" s="18">
        <f>SUM(K22-'bs'!I72)</f>
        <v>0</v>
      </c>
      <c r="L24" s="18"/>
      <c r="M24" s="18"/>
      <c r="N24" s="18"/>
      <c r="O24" s="18">
        <f>SUM(O22-'bs'!I73)</f>
        <v>0</v>
      </c>
      <c r="P24" s="18"/>
      <c r="Q24" s="18">
        <f>SUM(Q22-'bs'!I74)</f>
        <v>0</v>
      </c>
    </row>
    <row r="25" ht="21" customHeight="1">
      <c r="A25" s="1" t="s">
        <v>15</v>
      </c>
    </row>
  </sheetData>
  <sheetProtection/>
  <mergeCells count="4">
    <mergeCell ref="A3:Q3"/>
    <mergeCell ref="A4:Q4"/>
    <mergeCell ref="M7:O7"/>
    <mergeCell ref="I9:K9"/>
  </mergeCells>
  <printOptions horizontalCentered="1"/>
  <pageMargins left="0.3937007874015748" right="0.3937007874015748" top="0.984251968503937" bottom="0.3937007874015748" header="0.1968503937007874" footer="0.196850393700787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Kamolwan.Theeravetch</dc:creator>
  <cp:keywords/>
  <dc:description/>
  <cp:lastModifiedBy>Aranya Ruenyan</cp:lastModifiedBy>
  <cp:lastPrinted>2017-05-08T08:34:02Z</cp:lastPrinted>
  <dcterms:created xsi:type="dcterms:W3CDTF">2011-09-21T08:03:04Z</dcterms:created>
  <dcterms:modified xsi:type="dcterms:W3CDTF">2017-05-12T07:46:28Z</dcterms:modified>
  <cp:category/>
  <cp:version/>
  <cp:contentType/>
  <cp:contentStatus/>
</cp:coreProperties>
</file>