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90" windowHeight="8325" tabRatio="423" activeTab="3"/>
  </bookViews>
  <sheets>
    <sheet name="BS" sheetId="1" r:id="rId1"/>
    <sheet name="plt" sheetId="2" r:id="rId2"/>
    <sheet name="conso" sheetId="3" r:id="rId3"/>
    <sheet name="company" sheetId="4" r:id="rId4"/>
    <sheet name="cashflow" sheetId="5" r:id="rId5"/>
  </sheets>
  <externalReferences>
    <externalReference r:id="rId8"/>
    <externalReference r:id="rId9"/>
  </externalReferences>
  <definedNames>
    <definedName name="_xlnm.Print_Area" localSheetId="0">'BS'!$A$1:$N$102</definedName>
    <definedName name="_xlnm.Print_Area" localSheetId="4">'cashflow'!$A$1:$J$86</definedName>
    <definedName name="_xlnm.Print_Area" localSheetId="3">'company'!$A$1:$Q$33</definedName>
    <definedName name="_xlnm.Print_Area" localSheetId="2">'conso'!$A$1:$V$34</definedName>
    <definedName name="_xlnm.Print_Area" localSheetId="1">'plt'!$A$1:$J$139</definedName>
  </definedNames>
  <calcPr fullCalcOnLoad="1"/>
</workbook>
</file>

<file path=xl/sharedStrings.xml><?xml version="1.0" encoding="utf-8"?>
<sst xmlns="http://schemas.openxmlformats.org/spreadsheetml/2006/main" count="471" uniqueCount="233">
  <si>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</si>
  <si>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</si>
  <si>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</si>
  <si>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</si>
  <si>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</si>
  <si>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</si>
  <si>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</si>
  <si>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ลูกหนี้ตามสัญญาเช่าทางการเงิน - ส่วนที่ถึงกำหนด</t>
  </si>
  <si>
    <t xml:space="preserve">   ชำระภายในหนึ่งปี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</si>
  <si>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</si>
  <si>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</si>
  <si>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</si>
  <si>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ลูกหนี้ตามสัญญาเช่าทางการเงิน - สุทธิจากส่วนที่</t>
  </si>
  <si>
    <t xml:space="preserve">   ถึงกำหนดชำระภายในหนึ่งปี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</si>
  <si>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</si>
  <si>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</si>
  <si>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</si>
  <si>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</si>
  <si>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</si>
  <si>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ส่วนของเงินกู้ยืมระยะยาวอื่นที่ถึงกำหนดชำระภายในหนึ่งปี</t>
  </si>
  <si>
    <t>หนี้สินตามสัญญาเช่าทางการเงิน - ส่วนที่ถึงกำหนด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</si>
  <si>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</si>
  <si>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</si>
  <si>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</si>
  <si>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หนี้สินตามสัญญาเช่าทางการเงิน - สุทธิส่วนที่ถึงกำหนด</t>
  </si>
  <si>
    <t>เงินกู้ยืมระยะยาวอื่น - สุทธิจากส่วนที่ถึงกำหนดชำระ</t>
  </si>
  <si>
    <t xml:space="preserve">   ภายในหนึ่งปี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</si>
  <si>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</si>
  <si>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</si>
  <si>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</si>
  <si>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</si>
  <si>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 </t>
  </si>
  <si>
    <t xml:space="preserve">   ทุนที่ออกจำหน่ายและชำระเต็มมูลค่าแล้ว</t>
  </si>
  <si>
    <t>กำไร (ขาดทุน) 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</si>
  <si>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</si>
  <si>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</si>
  <si>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</si>
  <si>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</si>
  <si>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</si>
  <si>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</t>
  </si>
  <si>
    <t>รายได้</t>
  </si>
  <si>
    <t>รายได้จากการขายและบริการ</t>
  </si>
  <si>
    <t>รายได้จากการให้บริการเดินรถโดยสารประจำทาง</t>
  </si>
  <si>
    <t>รายได้ดอกผลเช่าซื้อ</t>
  </si>
  <si>
    <t>รายได้อื่น</t>
  </si>
  <si>
    <t>รวมรายได้</t>
  </si>
  <si>
    <t>ค่าใช้จ่าย</t>
  </si>
  <si>
    <t>ต้นทุนขายและบริการ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</si>
  <si>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</si>
  <si>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</si>
  <si>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</si>
  <si>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</si>
  <si>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กำไรต่อหุ้นขั้นพื้นฐาน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</si>
  <si>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</si>
  <si>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</si>
  <si>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</si>
  <si>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</si>
  <si>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 xml:space="preserve">   ค่าใช้จ่ายดอกเบี้ย</t>
  </si>
  <si>
    <t>สินทรัพย์ดำเนินงาน (เพิ่มขึ้น) ลดลง</t>
  </si>
  <si>
    <t xml:space="preserve">   ลูกหนี้ตามสัญญาเช่าทางการเงิน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</si>
  <si>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</si>
  <si>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</si>
  <si>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</si>
  <si>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หนี้สินจากการดำเนินงานเพิ่มขึ้น (ลดลง)</t>
  </si>
  <si>
    <t xml:space="preserve">   หนี้สินหมุนเวียนอื่น</t>
  </si>
  <si>
    <t xml:space="preserve">   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</si>
  <si>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</si>
  <si>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</si>
  <si>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</si>
  <si>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ซื้ออุปกรณ์</t>
  </si>
  <si>
    <t>ซื้อสินทรัพย์ไม่มีตัวตน</t>
  </si>
  <si>
    <t>กระแสเงินสดจากกิจกรรมจัดหาเงิน</t>
  </si>
  <si>
    <t>เงินเบิกเกินบัญชีและเงินกู้ยืมระยะสั้น</t>
  </si>
  <si>
    <t>เงินสดจ่ายตามสัญญาเช่าทางการเงิน</t>
  </si>
  <si>
    <t>ชำระคืนเงินกู้ยืมระยะยาวจากบริษัทอื่น</t>
  </si>
  <si>
    <t>ชำระคืนเงินกู้ยืมระยะยาวจากธนาคาร</t>
  </si>
  <si>
    <t>ดอกเบี้ยจ่าย</t>
  </si>
  <si>
    <t>ข้อมูลกระแสเงินสดเปิดเผยเพิ่มเติม: -</t>
  </si>
  <si>
    <t>รายการที่ไม่ใช่เงินสด: -</t>
  </si>
  <si>
    <t>งบแสดงการเปลี่ยนแปลงส่วนของผู้ถือหุ้น</t>
  </si>
  <si>
    <t>ส่วนเกินทุน</t>
  </si>
  <si>
    <t>ส่วนเกินมูลค่า</t>
  </si>
  <si>
    <t>จากการตีราคา</t>
  </si>
  <si>
    <t>หุ้นสามัญ</t>
  </si>
  <si>
    <t>สำรองตามกฎหมาย</t>
  </si>
  <si>
    <t>ยังไม่ได้จัดสรร</t>
  </si>
  <si>
    <t>รวม</t>
  </si>
  <si>
    <t>ส่วนของผู้ถือหุ้นบริษัทใหญ่</t>
  </si>
  <si>
    <t>บริษัท คาร์มาร์ท จำกัด (มหาชน) และบริษัทย่อย</t>
  </si>
  <si>
    <t>งบแสดงฐานะการเงิน</t>
  </si>
  <si>
    <t>งบแสดงฐานะการเงิน (ต่อ)</t>
  </si>
  <si>
    <t>ลูกหนี้การค้าและลูกหนี้อื่น</t>
  </si>
  <si>
    <t>สินค้าคงเหลือ</t>
  </si>
  <si>
    <t>สินทรัพย์หมุนเวียนอื่น</t>
  </si>
  <si>
    <t>เงินลงทุนในบริษัทย่อย</t>
  </si>
  <si>
    <t>ที่ดิน อาคารและอุปกรณ์</t>
  </si>
  <si>
    <t>เจ้าหนี้การค้าและเจ้าหนี้อื่น</t>
  </si>
  <si>
    <t>สำรองผลประโยชน์ระยะยาวของพนักงาน</t>
  </si>
  <si>
    <t>อสังหาริมทรัพย์เพื่อการลงทุน</t>
  </si>
  <si>
    <t>อุปกรณ์โครงข่าย</t>
  </si>
  <si>
    <t>สินทรัพย์ไม่มีตัวตน</t>
  </si>
  <si>
    <t>สินทรัพย์ไม่หมุนเวียนอื่น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</si>
  <si>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</si>
  <si>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</si>
  <si>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</si>
  <si>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ส่วนของผู้มี</t>
  </si>
  <si>
    <t>ส่วนได้เสียที่</t>
  </si>
  <si>
    <t>ไม่มีอำนาจ</t>
  </si>
  <si>
    <t>ทุนที่ออกและ</t>
  </si>
  <si>
    <t>องค์ประกอบอื่น</t>
  </si>
  <si>
    <t>ควบคุม</t>
  </si>
  <si>
    <t>ส่วนของ</t>
  </si>
  <si>
    <t>ชำระแล้ว</t>
  </si>
  <si>
    <t>ของส่วนของผู้ถือหุ้น</t>
  </si>
  <si>
    <t>ของบริษัทฯ</t>
  </si>
  <si>
    <t>ของบริษัทย่อย</t>
  </si>
  <si>
    <t>ผู้ถือหุ้น</t>
  </si>
  <si>
    <t>(หน่วย: พันบาท)</t>
  </si>
  <si>
    <t>ทุนเรือนหุ้นที่ออก</t>
  </si>
  <si>
    <t>และชำระแล้ว</t>
  </si>
  <si>
    <t>งบกำไรขาดทุนเบ็ดเสร็จ</t>
  </si>
  <si>
    <t>กำไรขาดทุนเบ็ดเสร็จอื่น:</t>
  </si>
  <si>
    <t xml:space="preserve">กำไรขาดทุนเบ็ดเสร็จรวมสำหรับงวด </t>
  </si>
  <si>
    <t>การแบ่งปันกำไรขาดทุนเบ็ดเสร็จรวม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</si>
  <si>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</si>
  <si>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</si>
  <si>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การแบ่งปันกำไรขาดทุน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</si>
  <si>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</si>
  <si>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</si>
  <si>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ส่วนเกินมูลค่าหุ้นสามัญ</t>
  </si>
  <si>
    <t>กำไรจากการดำเนินงานก่อนการเปลี่ยนแปลงในสินทรัพย์</t>
  </si>
  <si>
    <t>เงินให้กู้ยืมระยะสั้นแก่กิจการที่เกี่ยวข้องกัน</t>
  </si>
  <si>
    <t>เงินกู้ยืมระยะยาวจากธนาคารที่ถึงกำหนดชำระภายในหนึ่งปี</t>
  </si>
  <si>
    <t>เงินกู้ยืมระยะยาวจากธนาคาร - สุทธิจากส่วนที่ถึงกำหนด</t>
  </si>
  <si>
    <t>รายได้จากการให้เช่าและให้บริการคลังสินค้า</t>
  </si>
  <si>
    <t>ต้นทุนจากการให้เช่าและให้บริการคลังสินค้า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</si>
  <si>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</si>
  <si>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</si>
  <si>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</si>
  <si>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</si>
  <si>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ค่าใช้จ่ายอื่น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</si>
  <si>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</si>
  <si>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</si>
  <si>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</si>
  <si>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ส่วนเกินทุนจากการลดทุน</t>
  </si>
  <si>
    <t>จากการลดทุน</t>
  </si>
  <si>
    <t xml:space="preserve">   ขาดทุน (กำไร) จากการจำหน่ายสินทรัพย์</t>
  </si>
  <si>
    <t>31 ธันวาคม 2555</t>
  </si>
  <si>
    <t>1 มกราคม 2555</t>
  </si>
  <si>
    <t>(ปรับปรุงใหม่)</t>
  </si>
  <si>
    <t>ยอดคงเหลือ ณ วันที่ 31 ธันวาคม 2554 - ตามที่รายงานไว้เดิม</t>
  </si>
  <si>
    <t>ผลสะสมจากการเปลี่ยนแปลงนโยบายการบัญชีเกี่ยวกับ</t>
  </si>
  <si>
    <t>ยอดคงเหลือ ณ วันที่ 31 ธันวาคม 2554 - หลังการปรับปรุง</t>
  </si>
  <si>
    <t>ยอดคงเหลือ ณ วันที่ 31 ธันวาคม 2555 - ตามที่รายงานไว้เดิม</t>
  </si>
  <si>
    <t>ยอดคงเหลือ ณ วันที่ 31 ธันวาคม 2555 - หลังการปรับปรุง</t>
  </si>
  <si>
    <t>สินทรัพย์ภาษีเงินได้รอตัดบัญชี</t>
  </si>
  <si>
    <t>กำไรสำหรับงวด</t>
  </si>
  <si>
    <t xml:space="preserve">         (1 มกราคม 2555: หุ้นสามัญ 600,000,000 หุ้น </t>
  </si>
  <si>
    <t xml:space="preserve">          มูลค่าหุ้นละ 1 บาท)</t>
  </si>
  <si>
    <t>เงินเบิกเกินบัญชีและเงินกู้ยืมระยะสั้นจากธนาคาร</t>
  </si>
  <si>
    <t>หนี้สินภาษีเงินได้รอตัดบัญชี</t>
  </si>
  <si>
    <t>เงินลงทุนชั่วคราว</t>
  </si>
  <si>
    <t>กำไรส่วนที่เป็นของผู้ถือหุ้นของบริษัทฯ</t>
  </si>
  <si>
    <t>2555</t>
  </si>
  <si>
    <t>ขาดทุนจากอัตราแลกเปลี่ยน</t>
  </si>
  <si>
    <t xml:space="preserve">กำไรขาดทุนเบ็ดเสร็จอื่นสำหรับงวด </t>
  </si>
  <si>
    <t>กำไรขาดทุนส่วนที่เป็นของผู้ถือหุ้นของบริษัทฯ</t>
  </si>
  <si>
    <t>กำไรก่อนภาษี</t>
  </si>
  <si>
    <t>รายการปรับกระทบกำไรก่อนภาษีเป็นเงินสดรับ (จ่าย)</t>
  </si>
  <si>
    <t xml:space="preserve">   จากกิจกรรมดำเนินงาน:</t>
  </si>
  <si>
    <t xml:space="preserve">   ค่าเผื่อหนี้สงสัยจะสูญเพิ่มขึ้น (ลดลง)</t>
  </si>
  <si>
    <t xml:space="preserve">   ตัดจำหน่ายสินทรัพย์ถาวร</t>
  </si>
  <si>
    <t xml:space="preserve">   และหนี้สินดำเนินงาน:</t>
  </si>
  <si>
    <t>เงินสดรับจากการขายสินทรัพย์ถาวร</t>
  </si>
  <si>
    <t>เงินฝากธนาคารที่มีภาระค้ำประกันเพิ่มขึ้น</t>
  </si>
  <si>
    <t xml:space="preserve">เจ้าหนี้ทรัสต์รีซีทเพิ่มขึ้น </t>
  </si>
  <si>
    <t>2556</t>
  </si>
  <si>
    <t>กำไรขาดทุนเบ็ดเสร็จรวมสำหรับงวด (ปรับปรุงใหม่)</t>
  </si>
  <si>
    <t>งบแสดงการเปลี่ยนแปลงส่วนของผู้ถือหุ้น (ต่อ)</t>
  </si>
  <si>
    <t>กำไรก่อนค่าใช้จ่ายภาษีเงินได้</t>
  </si>
  <si>
    <t>ค่าใช้จ่ายภาษีเงินได้</t>
  </si>
  <si>
    <t>จำนวนหุ้นสามัญถัวเฉลี่ยถ่วงน้ำหนัก (หุ้น)</t>
  </si>
  <si>
    <t>กำไรต่อหุ้นปรับลด</t>
  </si>
  <si>
    <t xml:space="preserve">      หุ้นสามัญ 660,000,000 หุ้น มูลค่าหุ้นละ 0.60 บาท</t>
  </si>
  <si>
    <t xml:space="preserve">         (31 ธันวาคม 2555: หุ้นสามัญ 600,000,000 หุ้น</t>
  </si>
  <si>
    <t xml:space="preserve">          มูลค่าหุ้นละ 0.60 บาท)</t>
  </si>
  <si>
    <t>ต้นทุนการให้บริการเดินรถโดยสารประจำทาง</t>
  </si>
  <si>
    <t xml:space="preserve">   ขาดทุนจากการปรับมูลค่าอสังหาริมทรัพย์เพื่อการลงทุนเป็นมูลค่ายุติธรรม</t>
  </si>
  <si>
    <t xml:space="preserve">      ให้เป็นมูลค่าสุทธิที่ได้รับ</t>
  </si>
  <si>
    <t xml:space="preserve">   โอนกลับค่าเผื่อผลขาดทุนจากการด้อยค่าของสินทรัพย์</t>
  </si>
  <si>
    <t>ซื้อเงินลงทุนในหลักทรัพย์และตราสารอนุพันธ์</t>
  </si>
  <si>
    <t xml:space="preserve">เงินปันผลจ่าย </t>
  </si>
  <si>
    <t xml:space="preserve">   โอนกลับค่าเผื่อการปรับลดราคาทุนของสินค้าคงเหลือ</t>
  </si>
  <si>
    <t xml:space="preserve">   เงินปันผลรับ</t>
  </si>
  <si>
    <t>เงินปันผลรับ</t>
  </si>
  <si>
    <t>เงินสดรับจากการขายเงินลงทุนในหลักทรัพย์</t>
  </si>
  <si>
    <t>เงินสดสุทธิใช้ไปในกิจกรรมลงทุน</t>
  </si>
  <si>
    <t xml:space="preserve">   จากธนาคารเพิ่มขึ้น</t>
  </si>
  <si>
    <t>ภาษีเงินได้ค้างจ่าย</t>
  </si>
  <si>
    <t>เงินสดและรายการเทียบเท่าเงินสดสุทธิเพิ่มขึ้น (ลดลง)</t>
  </si>
  <si>
    <t>30 กันยายน 2556</t>
  </si>
  <si>
    <t xml:space="preserve">      หุ้นสามัญ 607,588,910 หุ้น มูลค่าหุ้นละ 0.60 บาท</t>
  </si>
  <si>
    <t>สำหรับงวดสามเดือนสิ้นสุดวันที่ 30 กันยายน 2556</t>
  </si>
  <si>
    <t>สำหรับงวดเก้าเดือนสิ้นสุดวันที่ 30 กันยายน 2556</t>
  </si>
  <si>
    <t>ยอดคงเหลือ ณ วันที่ 30 กันยายน 2555 - หลังการปรับปรุง</t>
  </si>
  <si>
    <t>กำไรจากอัตราแลกเปลี่ยน</t>
  </si>
  <si>
    <t>กำไรจากการขายสินทรัพย์</t>
  </si>
  <si>
    <t xml:space="preserve">   ขาดทุน (กำไร) ที่ยังไม่เกิดขึ้นจากการเปลี่ยนแปลงมูลค่าของเงินลงทุน</t>
  </si>
  <si>
    <t xml:space="preserve">   ขาดทุน (กำไร) จากการขายเงินลงทุนในหลักทรัพย์</t>
  </si>
  <si>
    <t>เงินสดรับจากการขายสินทรัพย์ที่ไม่ได้ใช้ดำเนินงาน</t>
  </si>
  <si>
    <t>ยอดคงเหลือ ณ วันที่ 30 กันยายน 2556</t>
  </si>
  <si>
    <t>เงินสดรับจากการใช้สิทธิซื้อหุ้นสามัญตามใบสำคัญแสดงสิทธิ</t>
  </si>
  <si>
    <t>4, 6</t>
  </si>
  <si>
    <t>21, 22</t>
  </si>
  <si>
    <t>22, 25</t>
  </si>
  <si>
    <t>3, 26</t>
  </si>
  <si>
    <t xml:space="preserve">  ภาษีเงินได้ (หมายเหตุ 3)</t>
  </si>
  <si>
    <t>ลดทุนเพื่อล้างขาดทุนสะสม (หมายเหตุ 22)</t>
  </si>
  <si>
    <t>เงินปันผลจ่าย (หมายเหตุ 24)</t>
  </si>
  <si>
    <t>จัดสรรสำรองตามกฎหมาย (หมายเหตุ 25)</t>
  </si>
  <si>
    <t xml:space="preserve">  ตามใบสำคัญแสดงสิทธิ (หมายเหตุ 21)</t>
  </si>
  <si>
    <t xml:space="preserve">   ขายสินทรัพย์โดยยังมิได้รับเงิน</t>
  </si>
  <si>
    <t xml:space="preserve">   โอนสินค้าคงเหลือไปเป็นอุปกรณ์</t>
  </si>
  <si>
    <t xml:space="preserve">   ซื้อยานพาหนะตามสัญญาเช่าทางการเงิน</t>
  </si>
  <si>
    <t xml:space="preserve">   เจ้าหนี้ค่าหุ้นเงินลงทุนในบริษัทย่อยเพิ่มขึ้น</t>
  </si>
  <si>
    <t>เงินลงทุนในบริษัทย่อยเพิ่มขึ้น</t>
  </si>
  <si>
    <t>กำไรก่อนค่าใช้จ่ายทางการเงินและค่าใช้จ่ายภาษีเงินได้</t>
  </si>
  <si>
    <t>หุ้นสามัญที่ออกระหว่างงวดจากการใช้สิทธิ</t>
  </si>
  <si>
    <t xml:space="preserve">   ขาดทุน (กำไร) จากอัตราแลกเปลี่ยนที่ยังไม่เกิดขึ้น</t>
  </si>
  <si>
    <t>เงินสดจากกิจกรรมดำเนินงาน</t>
  </si>
  <si>
    <t>เงินสดสุทธิจากกิจกรรมดำเนินงาน</t>
  </si>
  <si>
    <t>เงินให้กู้ยืมระยะสั้นแก่กิจการที่เกี่ยวข้องกันเพิ่มขึ้น</t>
  </si>
  <si>
    <t>เงินสดสุทธิใช้ไปในกิจกรรมจัดหาเงิน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</si>
</sst>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\ &quot;F&quot;;\-#,##0.00\ &quot;F&quot;"/>
    <numFmt numFmtId="166" formatCode="dd\-mmm\-yy_)"/>
    <numFmt numFmtId="167" formatCode="0.0%"/>
    <numFmt numFmtId="168" formatCode="0.00_)"/>
    <numFmt numFmtId="169" formatCode="_(* #,##0_);_(* \(#,##0\);_(* &quot;-&quot;??_);_(@_)"/>
    <numFmt numFmtId="170" formatCode="#,##0.000_);\(#,##0.000\)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i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0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0">
      <alignment/>
      <protection/>
    </xf>
    <xf numFmtId="167" fontId="9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1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0" fontId="10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11" fillId="0" borderId="0">
      <alignment/>
      <protection/>
    </xf>
    <xf numFmtId="168" fontId="12" fillId="0" borderId="0">
      <alignment/>
      <protection/>
    </xf>
    <xf numFmtId="0" fontId="8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1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7" fontId="2" fillId="0" borderId="0" xfId="0" applyNumberFormat="1" applyFont="1" applyFill="1" applyAlignment="1">
      <alignment horizontal="left" vertical="center"/>
    </xf>
    <xf numFmtId="37" fontId="3" fillId="0" borderId="0" xfId="0" applyNumberFormat="1" applyFont="1" applyFill="1" applyAlignment="1">
      <alignment horizontal="centerContinuous"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12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9" fontId="5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horizontal="left" vertical="center"/>
    </xf>
    <xf numFmtId="3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37" fontId="7" fillId="0" borderId="0" xfId="62" applyNumberFormat="1" applyFont="1" applyFill="1" applyAlignment="1">
      <alignment vertical="center"/>
      <protection/>
    </xf>
    <xf numFmtId="37" fontId="3" fillId="0" borderId="0" xfId="62" applyNumberFormat="1" applyFont="1" applyFill="1" applyAlignment="1">
      <alignment horizontal="centerContinuous" vertical="center"/>
      <protection/>
    </xf>
    <xf numFmtId="37" fontId="3" fillId="0" borderId="0" xfId="62" applyNumberFormat="1" applyFont="1" applyFill="1" applyAlignment="1">
      <alignment vertical="center"/>
      <protection/>
    </xf>
    <xf numFmtId="37" fontId="7" fillId="0" borderId="0" xfId="62" applyNumberFormat="1" applyFont="1" applyFill="1" applyAlignment="1">
      <alignment horizontal="center" vertical="center"/>
      <protection/>
    </xf>
    <xf numFmtId="37" fontId="7" fillId="0" borderId="0" xfId="62" applyNumberFormat="1" applyFont="1" applyFill="1" applyAlignment="1">
      <alignment horizontal="right" vertical="center"/>
      <protection/>
    </xf>
    <xf numFmtId="37" fontId="7" fillId="0" borderId="0" xfId="62" applyNumberFormat="1" applyFont="1" applyFill="1" applyBorder="1" applyAlignment="1">
      <alignment horizontal="center" vertical="center"/>
      <protection/>
    </xf>
    <xf numFmtId="37" fontId="6" fillId="0" borderId="0" xfId="62" applyNumberFormat="1" applyFont="1" applyFill="1" applyAlignment="1">
      <alignment vertical="center"/>
      <protection/>
    </xf>
    <xf numFmtId="37" fontId="7" fillId="0" borderId="0" xfId="62" applyNumberFormat="1" applyFont="1" applyFill="1" applyBorder="1" applyAlignment="1">
      <alignment vertical="center"/>
      <protection/>
    </xf>
    <xf numFmtId="37" fontId="7" fillId="0" borderId="0" xfId="62" applyNumberFormat="1" applyFont="1" applyFill="1" applyBorder="1" applyAlignment="1">
      <alignment horizontal="right" vertical="center"/>
      <protection/>
    </xf>
    <xf numFmtId="41" fontId="7" fillId="0" borderId="16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12" xfId="62" applyNumberFormat="1" applyFont="1" applyFill="1" applyBorder="1" applyAlignment="1">
      <alignment horizontal="center" vertical="center"/>
      <protection/>
    </xf>
    <xf numFmtId="37" fontId="7" fillId="0" borderId="15" xfId="62" applyNumberFormat="1" applyFont="1" applyFill="1" applyBorder="1" applyAlignment="1">
      <alignment horizontal="right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37" fontId="7" fillId="0" borderId="12" xfId="62" applyNumberFormat="1" applyFont="1" applyFill="1" applyBorder="1" applyAlignment="1">
      <alignment horizontal="centerContinuous" vertical="center"/>
      <protection/>
    </xf>
    <xf numFmtId="37" fontId="7" fillId="0" borderId="0" xfId="62" applyNumberFormat="1" applyFont="1" applyFill="1" applyBorder="1" applyAlignment="1">
      <alignment horizontal="centerContinuous" vertical="center"/>
      <protection/>
    </xf>
    <xf numFmtId="37" fontId="7" fillId="0" borderId="17" xfId="6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7" fontId="3" fillId="0" borderId="14" xfId="0" applyNumberFormat="1" applyFont="1" applyFill="1" applyBorder="1" applyAlignment="1">
      <alignment vertical="center"/>
    </xf>
    <xf numFmtId="37" fontId="3" fillId="0" borderId="15" xfId="0" applyNumberFormat="1" applyFont="1" applyFill="1" applyBorder="1" applyAlignment="1">
      <alignment vertical="center"/>
    </xf>
    <xf numFmtId="169" fontId="3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 vertical="center"/>
    </xf>
    <xf numFmtId="41" fontId="7" fillId="0" borderId="15" xfId="62" applyNumberFormat="1" applyFont="1" applyFill="1" applyBorder="1" applyAlignment="1">
      <alignment horizontal="center" vertical="center"/>
      <protection/>
    </xf>
    <xf numFmtId="37" fontId="7" fillId="0" borderId="12" xfId="62" applyNumberFormat="1" applyFont="1" applyFill="1" applyBorder="1" applyAlignment="1">
      <alignment horizontal="center" vertical="center"/>
      <protection/>
    </xf>
    <xf numFmtId="37" fontId="6" fillId="0" borderId="0" xfId="62" applyNumberFormat="1" applyFont="1" applyFill="1" applyAlignment="1">
      <alignment horizontal="left" vertical="center"/>
      <protection/>
    </xf>
    <xf numFmtId="0" fontId="3" fillId="0" borderId="0" xfId="0" applyNumberFormat="1" applyFont="1" applyFill="1" applyBorder="1" applyAlignment="1" quotePrefix="1">
      <alignment horizontal="center" vertical="top"/>
    </xf>
    <xf numFmtId="41" fontId="7" fillId="0" borderId="12" xfId="62" applyNumberFormat="1" applyFont="1" applyFill="1" applyBorder="1" applyAlignment="1">
      <alignment vertical="center"/>
      <protection/>
    </xf>
    <xf numFmtId="37" fontId="7" fillId="0" borderId="12" xfId="62" applyNumberFormat="1" applyFont="1" applyFill="1" applyBorder="1" applyAlignment="1">
      <alignment vertical="center"/>
      <protection/>
    </xf>
    <xf numFmtId="37" fontId="7" fillId="0" borderId="12" xfId="62" applyNumberFormat="1" applyFont="1" applyFill="1" applyBorder="1" applyAlignment="1">
      <alignment horizontal="right" vertical="center"/>
      <protection/>
    </xf>
    <xf numFmtId="37" fontId="3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13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170" fontId="3" fillId="0" borderId="14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43" fontId="3" fillId="0" borderId="0" xfId="42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37" fontId="3" fillId="0" borderId="12" xfId="0" applyNumberFormat="1" applyFont="1" applyFill="1" applyBorder="1" applyAlignment="1">
      <alignment horizontal="center" vertical="center"/>
    </xf>
    <xf numFmtId="39" fontId="3" fillId="0" borderId="0" xfId="0" applyNumberFormat="1" applyFont="1" applyFill="1" applyAlignment="1">
      <alignment vertical="center"/>
    </xf>
    <xf numFmtId="0" fontId="51" fillId="0" borderId="0" xfId="0" applyFont="1" applyAlignment="1">
      <alignment horizontal="justify" vertical="top" wrapText="1"/>
    </xf>
    <xf numFmtId="3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horizontal="left" wrapText="1" indent="1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9" fontId="7" fillId="0" borderId="0" xfId="62" applyNumberFormat="1" applyFont="1" applyFill="1" applyAlignment="1">
      <alignment vertical="center"/>
      <protection/>
    </xf>
    <xf numFmtId="37" fontId="7" fillId="0" borderId="12" xfId="62" applyNumberFormat="1" applyFont="1" applyFill="1" applyBorder="1" applyAlignment="1">
      <alignment horizontal="center" vertical="center"/>
      <protection/>
    </xf>
    <xf numFmtId="37" fontId="6" fillId="0" borderId="0" xfId="62" applyNumberFormat="1" applyFont="1" applyFill="1" applyAlignment="1">
      <alignment horizontal="left" vertical="center"/>
      <protection/>
    </xf>
    <xf numFmtId="37" fontId="7" fillId="0" borderId="0" xfId="62" applyNumberFormat="1" applyFont="1" applyFill="1" applyAlignment="1">
      <alignment horizontal="centerContinuous" vertical="center"/>
      <protection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37" fontId="3" fillId="0" borderId="12" xfId="0" applyNumberFormat="1" applyFont="1" applyFill="1" applyBorder="1" applyAlignment="1">
      <alignment horizontal="center" vertical="center"/>
    </xf>
    <xf numFmtId="37" fontId="7" fillId="0" borderId="12" xfId="62" applyNumberFormat="1" applyFont="1" applyFill="1" applyBorder="1" applyAlignment="1">
      <alignment horizontal="center" vertical="center"/>
      <protection/>
    </xf>
    <xf numFmtId="37" fontId="6" fillId="0" borderId="0" xfId="62" applyNumberFormat="1" applyFont="1" applyFill="1" applyAlignment="1">
      <alignment horizontal="left" vertical="center"/>
      <protection/>
    </xf>
    <xf numFmtId="37" fontId="7" fillId="0" borderId="13" xfId="62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rmal 2" xfId="62"/>
    <cellStyle name="Note" xfId="63"/>
    <cellStyle name="Output" xfId="64"/>
    <cellStyle name="Percent" xfId="65"/>
    <cellStyle name="Percent [2]" xfId="66"/>
    <cellStyle name="Quantity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vicha.kaewfacharoe\Desktop\Karmarts_2013_Q1\Final%20FS_2013_Q1\To%20Fame\FS_Karmart\Q1'12\Karmarts%20-%20bs&amp;plt_Qtr1'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chanat.lumpikanond\Desktop\&#3591;&#3610;_Q3'13\Karmarts%20-%20bs&amp;plt_Qtr3'13_ol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t"/>
      <sheetName val="conso"/>
      <sheetName val="compa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t"/>
      <sheetName val="conso"/>
      <sheetName val="company"/>
      <sheetName val="cashflow"/>
    </sheetNames>
    <sheetDataSet>
      <sheetData sheetId="3">
        <row r="27">
          <cell r="K27">
            <v>-108451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GridLines="0" view="pageBreakPreview" zoomScaleNormal="85" zoomScaleSheetLayoutView="100" zoomScalePageLayoutView="0" workbookViewId="0" topLeftCell="A88">
      <selection activeCell="B91" sqref="B91"/>
    </sheetView>
  </sheetViews>
  <sheetFormatPr defaultColWidth="9.140625" defaultRowHeight="12.75"/>
  <cols>
    <col min="1" max="1" width="33.00390625" style="3" customWidth="1"/>
    <col min="2" max="2" width="8.28125" style="3" customWidth="1"/>
    <col min="3" max="3" width="8.00390625" style="3" bestFit="1" customWidth="1"/>
    <col min="4" max="4" width="13.14062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3.0039062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2.7109375" style="3" customWidth="1"/>
    <col min="16" max="16" width="9.140625" style="3" customWidth="1"/>
    <col min="17" max="17" width="10.140625" style="3" bestFit="1" customWidth="1"/>
    <col min="18" max="16384" width="9.140625" style="3" customWidth="1"/>
  </cols>
  <sheetData>
    <row r="1" spans="1:14" ht="2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>
      <c r="A2" s="1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2"/>
    </row>
    <row r="3" spans="2:14" ht="21">
      <c r="B3" s="4"/>
      <c r="L3" s="4"/>
      <c r="N3" s="4" t="s">
        <v>117</v>
      </c>
    </row>
    <row r="4" spans="2:14" ht="21">
      <c r="B4" s="4"/>
      <c r="D4" s="91" t="s">
        <v>1</v>
      </c>
      <c r="E4" s="91"/>
      <c r="F4" s="91"/>
      <c r="G4" s="91"/>
      <c r="H4" s="91"/>
      <c r="J4" s="91" t="s">
        <v>2</v>
      </c>
      <c r="K4" s="91"/>
      <c r="L4" s="91"/>
      <c r="M4" s="91"/>
      <c r="N4" s="91"/>
    </row>
    <row r="5" spans="2:14" ht="21">
      <c r="B5" s="6"/>
      <c r="C5" s="6" t="s">
        <v>3</v>
      </c>
      <c r="D5" s="7" t="s">
        <v>200</v>
      </c>
      <c r="E5" s="8"/>
      <c r="F5" s="7" t="s">
        <v>147</v>
      </c>
      <c r="G5" s="8"/>
      <c r="H5" s="7" t="s">
        <v>148</v>
      </c>
      <c r="I5" s="9"/>
      <c r="J5" s="7" t="s">
        <v>200</v>
      </c>
      <c r="K5" s="8"/>
      <c r="L5" s="7" t="s">
        <v>147</v>
      </c>
      <c r="M5" s="8"/>
      <c r="N5" s="7" t="s">
        <v>148</v>
      </c>
    </row>
    <row r="6" spans="2:16" ht="21">
      <c r="B6" s="6"/>
      <c r="C6" s="6"/>
      <c r="D6" s="58" t="s">
        <v>136</v>
      </c>
      <c r="E6" s="59"/>
      <c r="F6" s="58" t="s">
        <v>137</v>
      </c>
      <c r="G6" s="59"/>
      <c r="H6" s="58"/>
      <c r="I6" s="9"/>
      <c r="J6" s="58" t="s">
        <v>136</v>
      </c>
      <c r="K6" s="59"/>
      <c r="L6" s="58" t="s">
        <v>137</v>
      </c>
      <c r="M6" s="59"/>
      <c r="N6" s="58"/>
      <c r="P6" s="83"/>
    </row>
    <row r="7" spans="2:16" ht="21">
      <c r="B7" s="6"/>
      <c r="C7" s="6"/>
      <c r="D7" s="58" t="s">
        <v>138</v>
      </c>
      <c r="E7" s="59"/>
      <c r="F7" s="58" t="s">
        <v>149</v>
      </c>
      <c r="G7" s="59"/>
      <c r="H7" s="58"/>
      <c r="I7" s="9"/>
      <c r="J7" s="58" t="s">
        <v>138</v>
      </c>
      <c r="K7" s="59"/>
      <c r="L7" s="58" t="s">
        <v>149</v>
      </c>
      <c r="M7" s="59"/>
      <c r="N7" s="58"/>
      <c r="P7" s="83"/>
    </row>
    <row r="8" ht="21">
      <c r="A8" s="10" t="s">
        <v>4</v>
      </c>
    </row>
    <row r="9" spans="1:14" ht="21">
      <c r="A9" s="10" t="s">
        <v>5</v>
      </c>
      <c r="D9" s="11"/>
      <c r="E9" s="11"/>
      <c r="F9" s="11"/>
      <c r="G9" s="11"/>
      <c r="H9" s="11"/>
      <c r="J9" s="11"/>
      <c r="K9" s="4"/>
      <c r="L9" s="12"/>
      <c r="M9" s="11"/>
      <c r="N9" s="11"/>
    </row>
    <row r="10" spans="1:14" ht="21">
      <c r="A10" s="3" t="s">
        <v>6</v>
      </c>
      <c r="B10" s="13"/>
      <c r="C10" s="13"/>
      <c r="D10" s="14">
        <v>56602</v>
      </c>
      <c r="E10" s="14"/>
      <c r="F10" s="14">
        <v>2427</v>
      </c>
      <c r="G10" s="14"/>
      <c r="H10" s="14">
        <v>18110</v>
      </c>
      <c r="I10" s="14"/>
      <c r="J10" s="14">
        <v>56363</v>
      </c>
      <c r="K10" s="14"/>
      <c r="L10" s="14">
        <v>2198</v>
      </c>
      <c r="M10" s="14"/>
      <c r="N10" s="14">
        <v>17488</v>
      </c>
    </row>
    <row r="11" spans="1:14" ht="21">
      <c r="A11" s="3" t="s">
        <v>161</v>
      </c>
      <c r="B11" s="15"/>
      <c r="C11" s="15">
        <v>8</v>
      </c>
      <c r="D11" s="18">
        <v>3525</v>
      </c>
      <c r="E11" s="18"/>
      <c r="F11" s="18">
        <v>4249</v>
      </c>
      <c r="G11" s="18"/>
      <c r="H11" s="18">
        <v>0</v>
      </c>
      <c r="I11" s="18"/>
      <c r="J11" s="18">
        <v>3525</v>
      </c>
      <c r="K11" s="14"/>
      <c r="L11" s="18">
        <v>4249</v>
      </c>
      <c r="M11" s="18"/>
      <c r="N11" s="18">
        <v>0</v>
      </c>
    </row>
    <row r="12" spans="1:14" ht="21">
      <c r="A12" s="3" t="s">
        <v>91</v>
      </c>
      <c r="B12" s="15"/>
      <c r="C12" s="13" t="s">
        <v>212</v>
      </c>
      <c r="D12" s="16">
        <v>144447</v>
      </c>
      <c r="E12" s="17"/>
      <c r="F12" s="16">
        <v>111891</v>
      </c>
      <c r="G12" s="17"/>
      <c r="H12" s="16">
        <v>41448</v>
      </c>
      <c r="I12" s="18"/>
      <c r="J12" s="17">
        <v>152996</v>
      </c>
      <c r="K12" s="19"/>
      <c r="L12" s="17">
        <v>118350</v>
      </c>
      <c r="M12" s="17"/>
      <c r="N12" s="16">
        <v>50561</v>
      </c>
    </row>
    <row r="13" spans="1:13" ht="21">
      <c r="A13" s="3" t="s">
        <v>7</v>
      </c>
      <c r="B13" s="15"/>
      <c r="C13" s="15"/>
      <c r="D13" s="17"/>
      <c r="E13" s="18"/>
      <c r="G13" s="18"/>
      <c r="M13" s="18"/>
    </row>
    <row r="14" spans="1:14" ht="21">
      <c r="A14" s="3" t="s">
        <v>8</v>
      </c>
      <c r="B14" s="15"/>
      <c r="C14" s="15">
        <v>5</v>
      </c>
      <c r="D14" s="17">
        <v>1135</v>
      </c>
      <c r="E14" s="18"/>
      <c r="F14" s="17">
        <v>654</v>
      </c>
      <c r="G14" s="18"/>
      <c r="H14" s="17">
        <v>3428</v>
      </c>
      <c r="I14" s="18"/>
      <c r="J14" s="17">
        <v>1135</v>
      </c>
      <c r="K14" s="18"/>
      <c r="L14" s="17">
        <v>654</v>
      </c>
      <c r="M14" s="18"/>
      <c r="N14" s="17">
        <v>3428</v>
      </c>
    </row>
    <row r="15" spans="1:14" ht="21">
      <c r="A15" s="3" t="s">
        <v>131</v>
      </c>
      <c r="B15" s="15"/>
      <c r="C15" s="15">
        <v>6</v>
      </c>
      <c r="D15" s="16">
        <v>0</v>
      </c>
      <c r="E15" s="18"/>
      <c r="F15" s="16">
        <v>0</v>
      </c>
      <c r="G15" s="18"/>
      <c r="H15" s="16">
        <v>0</v>
      </c>
      <c r="I15" s="18"/>
      <c r="J15" s="17">
        <v>20670</v>
      </c>
      <c r="K15" s="19"/>
      <c r="L15" s="17">
        <v>15490</v>
      </c>
      <c r="M15" s="18"/>
      <c r="N15" s="16">
        <v>12246</v>
      </c>
    </row>
    <row r="16" spans="1:14" ht="21">
      <c r="A16" s="3" t="s">
        <v>92</v>
      </c>
      <c r="B16" s="15"/>
      <c r="C16" s="15">
        <v>7</v>
      </c>
      <c r="D16" s="18">
        <v>300906</v>
      </c>
      <c r="E16" s="18"/>
      <c r="F16" s="18">
        <v>277001</v>
      </c>
      <c r="G16" s="18"/>
      <c r="H16" s="18">
        <v>237929</v>
      </c>
      <c r="I16" s="18"/>
      <c r="J16" s="18">
        <v>300889</v>
      </c>
      <c r="K16" s="14"/>
      <c r="L16" s="18">
        <v>277001</v>
      </c>
      <c r="M16" s="18"/>
      <c r="N16" s="18">
        <v>228357</v>
      </c>
    </row>
    <row r="17" spans="1:14" ht="21">
      <c r="A17" s="3" t="s">
        <v>93</v>
      </c>
      <c r="B17" s="15"/>
      <c r="C17" s="15">
        <v>9</v>
      </c>
      <c r="D17" s="18">
        <v>16130</v>
      </c>
      <c r="E17" s="18"/>
      <c r="F17" s="18">
        <v>11119</v>
      </c>
      <c r="G17" s="18"/>
      <c r="H17" s="18">
        <v>7266</v>
      </c>
      <c r="I17" s="18"/>
      <c r="J17" s="18">
        <v>15789</v>
      </c>
      <c r="K17" s="14"/>
      <c r="L17" s="18">
        <v>10625</v>
      </c>
      <c r="M17" s="18"/>
      <c r="N17" s="18">
        <v>6183</v>
      </c>
    </row>
    <row r="18" spans="1:17" s="11" customFormat="1" ht="21">
      <c r="A18" s="20" t="s">
        <v>9</v>
      </c>
      <c r="B18" s="15"/>
      <c r="C18" s="15"/>
      <c r="D18" s="21">
        <f>SUM(D10:D17)</f>
        <v>522745</v>
      </c>
      <c r="E18" s="18"/>
      <c r="F18" s="21">
        <f>SUM(F10:F17)</f>
        <v>407341</v>
      </c>
      <c r="G18" s="18"/>
      <c r="H18" s="21">
        <f>SUM(H10:H17)</f>
        <v>308181</v>
      </c>
      <c r="I18" s="18"/>
      <c r="J18" s="21">
        <f>SUM(J10:J17)</f>
        <v>551367</v>
      </c>
      <c r="K18" s="18"/>
      <c r="L18" s="21">
        <f>SUM(L10:L17)</f>
        <v>428567</v>
      </c>
      <c r="M18" s="18"/>
      <c r="N18" s="21">
        <f>SUM(N10:N17)</f>
        <v>318263</v>
      </c>
      <c r="P18" s="3"/>
      <c r="Q18" s="3"/>
    </row>
    <row r="19" spans="1:17" s="11" customFormat="1" ht="21">
      <c r="A19" s="20" t="s">
        <v>10</v>
      </c>
      <c r="B19" s="15"/>
      <c r="C19" s="1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P19" s="3"/>
      <c r="Q19" s="3"/>
    </row>
    <row r="20" spans="1:17" s="11" customFormat="1" ht="21">
      <c r="A20" s="11" t="s">
        <v>11</v>
      </c>
      <c r="B20" s="15"/>
      <c r="C20" s="15">
        <v>10</v>
      </c>
      <c r="D20" s="16">
        <v>475</v>
      </c>
      <c r="E20" s="18"/>
      <c r="F20" s="16">
        <v>474</v>
      </c>
      <c r="G20" s="18"/>
      <c r="H20" s="16">
        <v>983</v>
      </c>
      <c r="I20" s="18"/>
      <c r="J20" s="16">
        <v>475</v>
      </c>
      <c r="K20" s="18"/>
      <c r="L20" s="16">
        <v>474</v>
      </c>
      <c r="M20" s="18"/>
      <c r="N20" s="16">
        <v>471</v>
      </c>
      <c r="P20" s="3"/>
      <c r="Q20" s="3"/>
    </row>
    <row r="21" spans="1:17" s="11" customFormat="1" ht="21">
      <c r="A21" s="11" t="s">
        <v>12</v>
      </c>
      <c r="B21" s="15"/>
      <c r="C21" s="15"/>
      <c r="D21" s="18"/>
      <c r="E21" s="18"/>
      <c r="G21" s="18"/>
      <c r="M21" s="18"/>
      <c r="P21" s="3"/>
      <c r="Q21" s="3"/>
    </row>
    <row r="22" spans="1:17" s="11" customFormat="1" ht="21">
      <c r="A22" s="3" t="s">
        <v>13</v>
      </c>
      <c r="B22" s="15"/>
      <c r="C22" s="15">
        <v>5</v>
      </c>
      <c r="D22" s="18">
        <v>3237</v>
      </c>
      <c r="E22" s="18"/>
      <c r="F22" s="18">
        <v>4494</v>
      </c>
      <c r="G22" s="18"/>
      <c r="H22" s="18">
        <v>602</v>
      </c>
      <c r="I22" s="18"/>
      <c r="J22" s="18">
        <v>3237</v>
      </c>
      <c r="K22" s="18"/>
      <c r="L22" s="18">
        <v>4494</v>
      </c>
      <c r="M22" s="18"/>
      <c r="N22" s="18">
        <v>602</v>
      </c>
      <c r="P22" s="3"/>
      <c r="Q22" s="3"/>
    </row>
    <row r="23" spans="1:17" s="11" customFormat="1" ht="21">
      <c r="A23" s="11" t="s">
        <v>94</v>
      </c>
      <c r="B23" s="15"/>
      <c r="C23" s="15">
        <v>11</v>
      </c>
      <c r="D23" s="16">
        <v>0</v>
      </c>
      <c r="E23" s="16"/>
      <c r="F23" s="16">
        <v>0</v>
      </c>
      <c r="G23" s="16"/>
      <c r="H23" s="16">
        <v>0</v>
      </c>
      <c r="I23" s="18"/>
      <c r="J23" s="18">
        <v>1000</v>
      </c>
      <c r="K23" s="18"/>
      <c r="L23" s="18">
        <v>0</v>
      </c>
      <c r="M23" s="16"/>
      <c r="N23" s="16">
        <v>5092</v>
      </c>
      <c r="P23" s="3"/>
      <c r="Q23" s="3"/>
    </row>
    <row r="24" spans="1:17" s="11" customFormat="1" ht="21">
      <c r="A24" s="11" t="s">
        <v>98</v>
      </c>
      <c r="B24" s="15"/>
      <c r="C24" s="15">
        <v>12</v>
      </c>
      <c r="D24" s="16">
        <v>162000</v>
      </c>
      <c r="E24" s="16"/>
      <c r="F24" s="16">
        <v>162000</v>
      </c>
      <c r="G24" s="16"/>
      <c r="H24" s="16">
        <v>162000</v>
      </c>
      <c r="I24" s="18"/>
      <c r="J24" s="18">
        <v>162000</v>
      </c>
      <c r="K24" s="18"/>
      <c r="L24" s="18">
        <v>162000</v>
      </c>
      <c r="M24" s="16"/>
      <c r="N24" s="16">
        <v>162000</v>
      </c>
      <c r="P24" s="3"/>
      <c r="Q24" s="3"/>
    </row>
    <row r="25" spans="1:14" ht="21">
      <c r="A25" s="3" t="s">
        <v>95</v>
      </c>
      <c r="B25" s="13"/>
      <c r="C25" s="13">
        <v>13</v>
      </c>
      <c r="D25" s="17">
        <v>107112</v>
      </c>
      <c r="E25" s="17"/>
      <c r="F25" s="17">
        <v>116188</v>
      </c>
      <c r="G25" s="17"/>
      <c r="H25" s="17">
        <v>105248</v>
      </c>
      <c r="I25" s="14"/>
      <c r="J25" s="17">
        <v>69772</v>
      </c>
      <c r="K25" s="14"/>
      <c r="L25" s="17">
        <v>73914</v>
      </c>
      <c r="M25" s="17"/>
      <c r="N25" s="17">
        <v>56175</v>
      </c>
    </row>
    <row r="26" spans="1:14" ht="21">
      <c r="A26" s="3" t="s">
        <v>99</v>
      </c>
      <c r="B26" s="13"/>
      <c r="C26" s="13">
        <v>14</v>
      </c>
      <c r="D26" s="17">
        <v>0</v>
      </c>
      <c r="E26" s="17"/>
      <c r="F26" s="17">
        <v>0</v>
      </c>
      <c r="G26" s="17"/>
      <c r="H26" s="17">
        <v>196839</v>
      </c>
      <c r="I26" s="14"/>
      <c r="J26" s="16">
        <v>0</v>
      </c>
      <c r="K26" s="14"/>
      <c r="L26" s="16">
        <v>0</v>
      </c>
      <c r="M26" s="17"/>
      <c r="N26" s="17">
        <v>0</v>
      </c>
    </row>
    <row r="27" spans="1:14" ht="21">
      <c r="A27" s="3" t="s">
        <v>100</v>
      </c>
      <c r="B27" s="13"/>
      <c r="C27" s="13">
        <v>15</v>
      </c>
      <c r="D27" s="17">
        <v>9358</v>
      </c>
      <c r="E27" s="17"/>
      <c r="F27" s="17">
        <v>9638</v>
      </c>
      <c r="G27" s="17"/>
      <c r="H27" s="17">
        <v>11222</v>
      </c>
      <c r="I27" s="14"/>
      <c r="J27" s="17">
        <v>1441</v>
      </c>
      <c r="K27" s="17"/>
      <c r="L27" s="17">
        <v>451</v>
      </c>
      <c r="M27" s="17"/>
      <c r="N27" s="17">
        <v>333</v>
      </c>
    </row>
    <row r="28" spans="1:14" ht="21">
      <c r="A28" s="3" t="s">
        <v>155</v>
      </c>
      <c r="B28" s="13"/>
      <c r="C28" s="13">
        <v>3</v>
      </c>
      <c r="D28" s="17">
        <v>16199</v>
      </c>
      <c r="E28" s="17"/>
      <c r="F28" s="17">
        <v>32782</v>
      </c>
      <c r="G28" s="17"/>
      <c r="H28" s="17">
        <v>78434</v>
      </c>
      <c r="I28" s="14"/>
      <c r="J28" s="17">
        <v>16199</v>
      </c>
      <c r="K28" s="17"/>
      <c r="L28" s="17">
        <v>32782</v>
      </c>
      <c r="M28" s="17"/>
      <c r="N28" s="17">
        <v>78434</v>
      </c>
    </row>
    <row r="29" spans="1:17" s="11" customFormat="1" ht="21">
      <c r="A29" s="3" t="s">
        <v>101</v>
      </c>
      <c r="B29" s="15"/>
      <c r="C29" s="13">
        <v>16</v>
      </c>
      <c r="D29" s="22">
        <v>2914</v>
      </c>
      <c r="E29" s="17"/>
      <c r="F29" s="22">
        <v>3096</v>
      </c>
      <c r="G29" s="17"/>
      <c r="H29" s="22">
        <v>2369</v>
      </c>
      <c r="I29" s="18"/>
      <c r="J29" s="22">
        <v>1366</v>
      </c>
      <c r="K29" s="18"/>
      <c r="L29" s="22">
        <v>1637</v>
      </c>
      <c r="M29" s="17"/>
      <c r="N29" s="22">
        <v>902</v>
      </c>
      <c r="P29" s="3"/>
      <c r="Q29" s="3"/>
    </row>
    <row r="30" spans="1:17" s="11" customFormat="1" ht="21">
      <c r="A30" s="10" t="s">
        <v>14</v>
      </c>
      <c r="B30" s="15"/>
      <c r="D30" s="21">
        <f>SUM(D20:D29)</f>
        <v>301295</v>
      </c>
      <c r="E30" s="18"/>
      <c r="F30" s="21">
        <f>SUM(F20:F29)</f>
        <v>328672</v>
      </c>
      <c r="G30" s="18"/>
      <c r="H30" s="21">
        <f>SUM(H20:H29)</f>
        <v>557697</v>
      </c>
      <c r="I30" s="18"/>
      <c r="J30" s="21">
        <f>SUM(J20:J29)</f>
        <v>255490</v>
      </c>
      <c r="K30" s="18"/>
      <c r="L30" s="21">
        <f>SUM(L20:L29)</f>
        <v>275752</v>
      </c>
      <c r="M30" s="18"/>
      <c r="N30" s="21">
        <f>SUM(N20:N29)</f>
        <v>304009</v>
      </c>
      <c r="P30" s="3"/>
      <c r="Q30" s="3"/>
    </row>
    <row r="31" spans="1:14" ht="21.75" thickBot="1">
      <c r="A31" s="10" t="s">
        <v>15</v>
      </c>
      <c r="B31" s="15"/>
      <c r="C31" s="11"/>
      <c r="D31" s="23">
        <f>SUM(D18,D30)</f>
        <v>824040</v>
      </c>
      <c r="E31" s="18"/>
      <c r="F31" s="23">
        <f>SUM(F18,F30)</f>
        <v>736013</v>
      </c>
      <c r="G31" s="18"/>
      <c r="H31" s="23">
        <f>SUM(H18,H30)</f>
        <v>865878</v>
      </c>
      <c r="I31" s="14"/>
      <c r="J31" s="23">
        <f>SUM(J18,J30)</f>
        <v>806857</v>
      </c>
      <c r="K31" s="14"/>
      <c r="L31" s="23">
        <f>SUM(L18,L30)</f>
        <v>704319</v>
      </c>
      <c r="M31" s="18"/>
      <c r="N31" s="23">
        <f>SUM(N18,N30)</f>
        <v>622272</v>
      </c>
    </row>
    <row r="32" spans="1:14" ht="21.75" thickTop="1">
      <c r="A32" s="10"/>
      <c r="B32" s="15"/>
      <c r="C32" s="11"/>
      <c r="D32" s="18"/>
      <c r="E32" s="18"/>
      <c r="F32" s="18"/>
      <c r="G32" s="18"/>
      <c r="H32" s="18"/>
      <c r="I32" s="14"/>
      <c r="J32" s="18"/>
      <c r="K32" s="14"/>
      <c r="L32" s="18"/>
      <c r="M32" s="18"/>
      <c r="N32" s="18"/>
    </row>
    <row r="33" spans="1:14" ht="21">
      <c r="A33" s="3" t="s">
        <v>16</v>
      </c>
      <c r="B33" s="13"/>
      <c r="C33" s="4"/>
      <c r="D33" s="4"/>
      <c r="E33" s="4"/>
      <c r="F33" s="4"/>
      <c r="G33" s="4"/>
      <c r="H33" s="4"/>
      <c r="M33" s="4"/>
      <c r="N33" s="4"/>
    </row>
    <row r="34" spans="1:14" ht="21">
      <c r="A34" s="1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1">
      <c r="A35" s="1" t="s">
        <v>90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21">
      <c r="B36" s="4"/>
      <c r="N36" s="4" t="s">
        <v>117</v>
      </c>
    </row>
    <row r="37" spans="2:14" ht="21">
      <c r="B37" s="4"/>
      <c r="D37" s="91" t="s">
        <v>1</v>
      </c>
      <c r="E37" s="91"/>
      <c r="F37" s="91"/>
      <c r="G37" s="91"/>
      <c r="H37" s="91"/>
      <c r="J37" s="91" t="s">
        <v>2</v>
      </c>
      <c r="K37" s="91"/>
      <c r="L37" s="91"/>
      <c r="M37" s="91"/>
      <c r="N37" s="91"/>
    </row>
    <row r="38" spans="2:14" ht="21">
      <c r="B38" s="6"/>
      <c r="C38" s="6" t="s">
        <v>3</v>
      </c>
      <c r="D38" s="7" t="s">
        <v>200</v>
      </c>
      <c r="E38" s="8"/>
      <c r="F38" s="7" t="s">
        <v>147</v>
      </c>
      <c r="G38" s="8"/>
      <c r="H38" s="7" t="s">
        <v>148</v>
      </c>
      <c r="I38" s="9"/>
      <c r="J38" s="7" t="s">
        <v>200</v>
      </c>
      <c r="K38" s="8"/>
      <c r="L38" s="7" t="s">
        <v>147</v>
      </c>
      <c r="M38" s="8"/>
      <c r="N38" s="7" t="s">
        <v>148</v>
      </c>
    </row>
    <row r="39" spans="2:14" ht="21">
      <c r="B39" s="6"/>
      <c r="C39" s="6"/>
      <c r="D39" s="58" t="s">
        <v>136</v>
      </c>
      <c r="E39" s="59"/>
      <c r="F39" s="58" t="s">
        <v>137</v>
      </c>
      <c r="G39" s="59"/>
      <c r="H39" s="58"/>
      <c r="I39" s="9"/>
      <c r="J39" s="58" t="s">
        <v>136</v>
      </c>
      <c r="K39" s="59"/>
      <c r="L39" s="58" t="s">
        <v>137</v>
      </c>
      <c r="M39" s="59"/>
      <c r="N39" s="58"/>
    </row>
    <row r="40" spans="2:14" ht="21">
      <c r="B40" s="6"/>
      <c r="C40" s="6"/>
      <c r="D40" s="58" t="s">
        <v>138</v>
      </c>
      <c r="E40" s="59"/>
      <c r="F40" s="58" t="s">
        <v>149</v>
      </c>
      <c r="G40" s="59"/>
      <c r="H40" s="58"/>
      <c r="I40" s="9"/>
      <c r="J40" s="58" t="s">
        <v>138</v>
      </c>
      <c r="K40" s="59"/>
      <c r="L40" s="58" t="s">
        <v>149</v>
      </c>
      <c r="M40" s="59"/>
      <c r="N40" s="58"/>
    </row>
    <row r="41" spans="1:14" ht="21">
      <c r="A41" s="10" t="s">
        <v>17</v>
      </c>
      <c r="B41" s="6"/>
      <c r="C41" s="6"/>
      <c r="D41" s="6"/>
      <c r="E41" s="6"/>
      <c r="F41" s="6"/>
      <c r="G41" s="6"/>
      <c r="H41" s="6"/>
      <c r="J41" s="6"/>
      <c r="K41" s="24"/>
      <c r="L41" s="6"/>
      <c r="M41" s="6"/>
      <c r="N41" s="6"/>
    </row>
    <row r="42" spans="1:3" ht="21">
      <c r="A42" s="10" t="s">
        <v>18</v>
      </c>
      <c r="B42" s="13"/>
      <c r="C42" s="13"/>
    </row>
    <row r="43" spans="1:14" ht="21">
      <c r="A43" s="3" t="s">
        <v>159</v>
      </c>
      <c r="B43" s="13"/>
      <c r="C43" s="13">
        <v>17</v>
      </c>
      <c r="D43" s="14">
        <v>110141</v>
      </c>
      <c r="E43" s="14"/>
      <c r="F43" s="14">
        <v>51175</v>
      </c>
      <c r="G43" s="14"/>
      <c r="H43" s="14">
        <v>30580</v>
      </c>
      <c r="I43" s="14"/>
      <c r="J43" s="14">
        <v>109987</v>
      </c>
      <c r="K43" s="14"/>
      <c r="L43" s="14">
        <v>51175</v>
      </c>
      <c r="M43" s="14"/>
      <c r="N43" s="14">
        <v>30580</v>
      </c>
    </row>
    <row r="44" spans="1:14" ht="21">
      <c r="A44" s="3" t="s">
        <v>96</v>
      </c>
      <c r="B44" s="13"/>
      <c r="C44" s="13">
        <v>18</v>
      </c>
      <c r="D44" s="14">
        <v>41954</v>
      </c>
      <c r="E44" s="14"/>
      <c r="F44" s="14">
        <v>27741</v>
      </c>
      <c r="G44" s="14"/>
      <c r="H44" s="14">
        <v>223759</v>
      </c>
      <c r="I44" s="14"/>
      <c r="J44" s="14">
        <v>39813</v>
      </c>
      <c r="K44" s="14"/>
      <c r="L44" s="14">
        <v>25514</v>
      </c>
      <c r="M44" s="14"/>
      <c r="N44" s="14">
        <v>21278</v>
      </c>
    </row>
    <row r="45" spans="1:13" ht="21">
      <c r="A45" s="26" t="s">
        <v>20</v>
      </c>
      <c r="B45" s="13"/>
      <c r="C45" s="13"/>
      <c r="D45" s="25"/>
      <c r="E45" s="25"/>
      <c r="G45" s="25"/>
      <c r="M45" s="25"/>
    </row>
    <row r="46" spans="1:14" ht="21">
      <c r="A46" s="26" t="s">
        <v>8</v>
      </c>
      <c r="B46" s="13"/>
      <c r="C46" s="13"/>
      <c r="D46" s="25">
        <v>8787</v>
      </c>
      <c r="E46" s="25"/>
      <c r="F46" s="25">
        <v>11295</v>
      </c>
      <c r="G46" s="25"/>
      <c r="H46" s="25">
        <v>12911</v>
      </c>
      <c r="I46" s="14"/>
      <c r="J46" s="14">
        <v>2939</v>
      </c>
      <c r="K46" s="14"/>
      <c r="L46" s="14">
        <v>2575</v>
      </c>
      <c r="M46" s="25"/>
      <c r="N46" s="25">
        <v>1099</v>
      </c>
    </row>
    <row r="47" spans="1:14" ht="21">
      <c r="A47" s="3" t="s">
        <v>19</v>
      </c>
      <c r="B47" s="13"/>
      <c r="C47" s="13">
        <v>19</v>
      </c>
      <c r="D47" s="16">
        <v>2180</v>
      </c>
      <c r="E47" s="25"/>
      <c r="F47" s="16">
        <v>2172</v>
      </c>
      <c r="G47" s="25"/>
      <c r="H47" s="16">
        <v>2161</v>
      </c>
      <c r="I47" s="14"/>
      <c r="J47" s="16">
        <v>0</v>
      </c>
      <c r="K47" s="14"/>
      <c r="L47" s="16">
        <v>0</v>
      </c>
      <c r="M47" s="25"/>
      <c r="N47" s="16">
        <v>0</v>
      </c>
    </row>
    <row r="48" spans="1:14" ht="21">
      <c r="A48" s="3" t="s">
        <v>132</v>
      </c>
      <c r="B48" s="13"/>
      <c r="C48" s="13">
        <v>20</v>
      </c>
      <c r="D48" s="14">
        <v>9098</v>
      </c>
      <c r="E48" s="25"/>
      <c r="F48" s="14">
        <v>16425</v>
      </c>
      <c r="G48" s="25"/>
      <c r="H48" s="14">
        <v>15282</v>
      </c>
      <c r="I48" s="14"/>
      <c r="J48" s="14">
        <v>9098</v>
      </c>
      <c r="K48" s="14"/>
      <c r="L48" s="14">
        <v>16425</v>
      </c>
      <c r="M48" s="25"/>
      <c r="N48" s="14">
        <v>15282</v>
      </c>
    </row>
    <row r="49" spans="1:14" ht="21">
      <c r="A49" s="3" t="s">
        <v>198</v>
      </c>
      <c r="B49" s="13"/>
      <c r="C49" s="13"/>
      <c r="D49" s="14">
        <v>13024</v>
      </c>
      <c r="E49" s="25"/>
      <c r="F49" s="16">
        <v>0</v>
      </c>
      <c r="G49" s="25"/>
      <c r="H49" s="16">
        <v>0</v>
      </c>
      <c r="I49" s="14"/>
      <c r="J49" s="14">
        <v>13024</v>
      </c>
      <c r="K49" s="14"/>
      <c r="L49" s="16">
        <v>0</v>
      </c>
      <c r="M49" s="25"/>
      <c r="N49" s="16">
        <v>0</v>
      </c>
    </row>
    <row r="50" spans="1:14" ht="21">
      <c r="A50" s="3" t="s">
        <v>21</v>
      </c>
      <c r="B50" s="13"/>
      <c r="C50" s="13"/>
      <c r="D50" s="25">
        <v>6612</v>
      </c>
      <c r="E50" s="25"/>
      <c r="F50" s="25">
        <v>6709</v>
      </c>
      <c r="G50" s="25"/>
      <c r="H50" s="25">
        <v>4352</v>
      </c>
      <c r="I50" s="14"/>
      <c r="J50" s="14">
        <v>5845</v>
      </c>
      <c r="K50" s="14"/>
      <c r="L50" s="14">
        <v>6104</v>
      </c>
      <c r="M50" s="25"/>
      <c r="N50" s="25">
        <v>3859</v>
      </c>
    </row>
    <row r="51" spans="1:17" s="11" customFormat="1" ht="21">
      <c r="A51" s="20" t="s">
        <v>22</v>
      </c>
      <c r="B51" s="15"/>
      <c r="C51" s="15"/>
      <c r="D51" s="21">
        <f>SUM(D43:D50)</f>
        <v>191796</v>
      </c>
      <c r="E51" s="18"/>
      <c r="F51" s="21">
        <f>SUM(F43:F50)</f>
        <v>115517</v>
      </c>
      <c r="G51" s="18"/>
      <c r="H51" s="21">
        <f>SUM(H43:H50)</f>
        <v>289045</v>
      </c>
      <c r="I51" s="18"/>
      <c r="J51" s="21">
        <f>SUM(J43:J50)</f>
        <v>180706</v>
      </c>
      <c r="K51" s="18"/>
      <c r="L51" s="21">
        <f>SUM(L43:L50)</f>
        <v>101793</v>
      </c>
      <c r="M51" s="18"/>
      <c r="N51" s="21">
        <f>SUM(N43:N50)</f>
        <v>72098</v>
      </c>
      <c r="P51" s="3"/>
      <c r="Q51" s="3"/>
    </row>
    <row r="52" spans="1:17" s="11" customFormat="1" ht="21">
      <c r="A52" s="10" t="s">
        <v>23</v>
      </c>
      <c r="B52" s="15"/>
      <c r="C52" s="15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P52" s="3"/>
      <c r="Q52" s="3"/>
    </row>
    <row r="53" spans="1:17" s="11" customFormat="1" ht="21">
      <c r="A53" s="3" t="s">
        <v>24</v>
      </c>
      <c r="B53" s="15"/>
      <c r="C53" s="15"/>
      <c r="D53" s="18"/>
      <c r="E53" s="18"/>
      <c r="G53" s="18"/>
      <c r="M53" s="18"/>
      <c r="P53" s="3"/>
      <c r="Q53" s="3"/>
    </row>
    <row r="54" spans="1:17" s="11" customFormat="1" ht="21">
      <c r="A54" s="26" t="s">
        <v>8</v>
      </c>
      <c r="B54" s="15"/>
      <c r="C54" s="15"/>
      <c r="D54" s="18">
        <v>6618</v>
      </c>
      <c r="E54" s="18"/>
      <c r="F54" s="18">
        <v>12088</v>
      </c>
      <c r="G54" s="18"/>
      <c r="H54" s="18">
        <v>16309</v>
      </c>
      <c r="I54" s="18"/>
      <c r="J54" s="18">
        <v>6618</v>
      </c>
      <c r="K54" s="18"/>
      <c r="L54" s="18">
        <v>8147</v>
      </c>
      <c r="M54" s="18"/>
      <c r="N54" s="18">
        <v>3270</v>
      </c>
      <c r="P54" s="3"/>
      <c r="Q54" s="3"/>
    </row>
    <row r="55" spans="1:17" s="11" customFormat="1" ht="21">
      <c r="A55" s="26" t="s">
        <v>25</v>
      </c>
      <c r="B55" s="15"/>
      <c r="C55" s="15"/>
      <c r="D55" s="18"/>
      <c r="E55" s="18"/>
      <c r="G55" s="18"/>
      <c r="M55" s="18"/>
      <c r="P55" s="3"/>
      <c r="Q55" s="3"/>
    </row>
    <row r="56" spans="1:17" s="11" customFormat="1" ht="21">
      <c r="A56" s="26" t="s">
        <v>26</v>
      </c>
      <c r="B56" s="15"/>
      <c r="C56" s="15">
        <v>19</v>
      </c>
      <c r="D56" s="18">
        <v>243</v>
      </c>
      <c r="E56" s="18"/>
      <c r="F56" s="18">
        <v>1879</v>
      </c>
      <c r="G56" s="18"/>
      <c r="H56" s="18">
        <v>4052</v>
      </c>
      <c r="I56" s="18"/>
      <c r="J56" s="18">
        <v>0</v>
      </c>
      <c r="K56" s="18"/>
      <c r="L56" s="18">
        <v>0</v>
      </c>
      <c r="M56" s="18"/>
      <c r="N56" s="18">
        <v>0</v>
      </c>
      <c r="P56" s="3"/>
      <c r="Q56" s="3"/>
    </row>
    <row r="57" spans="1:17" s="11" customFormat="1" ht="21">
      <c r="A57" s="26" t="s">
        <v>133</v>
      </c>
      <c r="B57" s="15"/>
      <c r="C57" s="15"/>
      <c r="D57" s="18"/>
      <c r="E57" s="18"/>
      <c r="G57" s="18"/>
      <c r="M57" s="18"/>
      <c r="P57" s="3"/>
      <c r="Q57" s="3"/>
    </row>
    <row r="58" spans="1:17" s="11" customFormat="1" ht="21">
      <c r="A58" s="26" t="s">
        <v>8</v>
      </c>
      <c r="B58" s="15"/>
      <c r="C58" s="13">
        <v>20</v>
      </c>
      <c r="D58" s="18">
        <v>0</v>
      </c>
      <c r="E58" s="18"/>
      <c r="F58" s="18">
        <v>15264</v>
      </c>
      <c r="G58" s="18"/>
      <c r="H58" s="18">
        <v>31736</v>
      </c>
      <c r="I58" s="18"/>
      <c r="J58" s="18">
        <v>0</v>
      </c>
      <c r="K58" s="18"/>
      <c r="L58" s="18">
        <v>15264</v>
      </c>
      <c r="M58" s="18"/>
      <c r="N58" s="18">
        <v>31736</v>
      </c>
      <c r="P58" s="3"/>
      <c r="Q58" s="3"/>
    </row>
    <row r="59" spans="1:14" ht="21">
      <c r="A59" s="3" t="s">
        <v>97</v>
      </c>
      <c r="B59" s="13"/>
      <c r="C59" s="13"/>
      <c r="D59" s="18">
        <v>6881</v>
      </c>
      <c r="E59" s="18"/>
      <c r="F59" s="18">
        <v>6881</v>
      </c>
      <c r="G59" s="18"/>
      <c r="H59" s="18">
        <v>3873</v>
      </c>
      <c r="I59" s="18"/>
      <c r="J59" s="18">
        <v>6846</v>
      </c>
      <c r="K59" s="18"/>
      <c r="L59" s="18">
        <v>6846</v>
      </c>
      <c r="M59" s="18"/>
      <c r="N59" s="18">
        <v>3855</v>
      </c>
    </row>
    <row r="60" spans="1:14" ht="21">
      <c r="A60" s="3" t="s">
        <v>160</v>
      </c>
      <c r="B60" s="13"/>
      <c r="C60" s="13">
        <v>3</v>
      </c>
      <c r="D60" s="27">
        <v>21203</v>
      </c>
      <c r="E60" s="18"/>
      <c r="F60" s="27">
        <v>21203</v>
      </c>
      <c r="G60" s="18"/>
      <c r="H60" s="27">
        <v>20692</v>
      </c>
      <c r="I60" s="18"/>
      <c r="J60" s="27">
        <v>21203</v>
      </c>
      <c r="K60" s="18"/>
      <c r="L60" s="27">
        <v>21203</v>
      </c>
      <c r="M60" s="18"/>
      <c r="N60" s="27">
        <v>20692</v>
      </c>
    </row>
    <row r="61" spans="1:14" ht="21">
      <c r="A61" s="20" t="s">
        <v>27</v>
      </c>
      <c r="B61" s="13"/>
      <c r="C61" s="13"/>
      <c r="D61" s="27">
        <f>SUM(D54:D60)</f>
        <v>34945</v>
      </c>
      <c r="E61" s="18"/>
      <c r="F61" s="27">
        <f>SUM(F54:F60)</f>
        <v>57315</v>
      </c>
      <c r="G61" s="18"/>
      <c r="H61" s="27">
        <f>SUM(H54:H60)</f>
        <v>76662</v>
      </c>
      <c r="I61" s="16"/>
      <c r="J61" s="27">
        <f>SUM(J54:J60)</f>
        <v>34667</v>
      </c>
      <c r="K61" s="18"/>
      <c r="L61" s="27">
        <f>SUM(L54:L60)</f>
        <v>51460</v>
      </c>
      <c r="M61" s="18"/>
      <c r="N61" s="27">
        <f>SUM(N54:N60)</f>
        <v>59553</v>
      </c>
    </row>
    <row r="62" spans="1:14" ht="21">
      <c r="A62" s="10" t="s">
        <v>28</v>
      </c>
      <c r="B62" s="13"/>
      <c r="C62" s="13"/>
      <c r="D62" s="27">
        <f>SUM(D51,D61)</f>
        <v>226741</v>
      </c>
      <c r="E62" s="18"/>
      <c r="F62" s="27">
        <f>SUM(F51,F61)</f>
        <v>172832</v>
      </c>
      <c r="G62" s="18"/>
      <c r="H62" s="27">
        <f>SUM(H51,H61)</f>
        <v>365707</v>
      </c>
      <c r="I62" s="14"/>
      <c r="J62" s="27">
        <f>SUM(J51,J61)</f>
        <v>215373</v>
      </c>
      <c r="K62" s="14"/>
      <c r="L62" s="27">
        <f>SUM(L51,L61)</f>
        <v>153253</v>
      </c>
      <c r="M62" s="18"/>
      <c r="N62" s="27">
        <f>SUM(N51,N61)</f>
        <v>131651</v>
      </c>
    </row>
    <row r="63" spans="2:14" ht="21">
      <c r="B63" s="13"/>
      <c r="C63" s="11"/>
      <c r="D63" s="28"/>
      <c r="E63" s="13"/>
      <c r="F63" s="28"/>
      <c r="G63" s="13"/>
      <c r="H63" s="28"/>
      <c r="J63" s="28"/>
      <c r="L63" s="28"/>
      <c r="M63" s="13"/>
      <c r="N63" s="28"/>
    </row>
    <row r="64" spans="1:14" ht="21">
      <c r="A64" s="3" t="s">
        <v>16</v>
      </c>
      <c r="B64" s="13"/>
      <c r="C64" s="4"/>
      <c r="D64" s="4"/>
      <c r="E64" s="4"/>
      <c r="F64" s="4"/>
      <c r="G64" s="4"/>
      <c r="H64" s="4"/>
      <c r="M64" s="4"/>
      <c r="N64" s="4"/>
    </row>
    <row r="65" spans="1:14" ht="21">
      <c r="A65" s="1" t="s">
        <v>88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21">
      <c r="A66" s="1" t="s">
        <v>90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21">
      <c r="B67" s="4"/>
      <c r="N67" s="4" t="s">
        <v>117</v>
      </c>
    </row>
    <row r="68" spans="2:14" ht="21">
      <c r="B68" s="4"/>
      <c r="D68" s="91" t="s">
        <v>1</v>
      </c>
      <c r="E68" s="91"/>
      <c r="F68" s="91"/>
      <c r="G68" s="91"/>
      <c r="H68" s="91"/>
      <c r="J68" s="91" t="s">
        <v>2</v>
      </c>
      <c r="K68" s="91"/>
      <c r="L68" s="91"/>
      <c r="M68" s="91"/>
      <c r="N68" s="91"/>
    </row>
    <row r="69" spans="2:14" ht="21">
      <c r="B69" s="6"/>
      <c r="C69" s="6" t="s">
        <v>3</v>
      </c>
      <c r="D69" s="7" t="s">
        <v>200</v>
      </c>
      <c r="E69" s="8"/>
      <c r="F69" s="7" t="s">
        <v>147</v>
      </c>
      <c r="G69" s="8"/>
      <c r="H69" s="7" t="s">
        <v>148</v>
      </c>
      <c r="I69" s="9"/>
      <c r="J69" s="7" t="s">
        <v>200</v>
      </c>
      <c r="K69" s="8"/>
      <c r="L69" s="7" t="s">
        <v>147</v>
      </c>
      <c r="M69" s="8"/>
      <c r="N69" s="7" t="s">
        <v>148</v>
      </c>
    </row>
    <row r="70" spans="2:14" ht="21">
      <c r="B70" s="6"/>
      <c r="C70" s="6"/>
      <c r="D70" s="58" t="s">
        <v>136</v>
      </c>
      <c r="E70" s="59"/>
      <c r="F70" s="58" t="s">
        <v>137</v>
      </c>
      <c r="G70" s="59"/>
      <c r="H70" s="58"/>
      <c r="I70" s="9"/>
      <c r="J70" s="58" t="s">
        <v>136</v>
      </c>
      <c r="K70" s="59"/>
      <c r="L70" s="58" t="s">
        <v>137</v>
      </c>
      <c r="M70" s="59"/>
      <c r="N70" s="58"/>
    </row>
    <row r="71" spans="2:14" ht="21">
      <c r="B71" s="6"/>
      <c r="C71" s="6"/>
      <c r="D71" s="58" t="s">
        <v>138</v>
      </c>
      <c r="E71" s="59"/>
      <c r="F71" s="58" t="s">
        <v>149</v>
      </c>
      <c r="G71" s="59"/>
      <c r="H71" s="58"/>
      <c r="I71" s="9"/>
      <c r="J71" s="58" t="s">
        <v>138</v>
      </c>
      <c r="K71" s="59"/>
      <c r="L71" s="58" t="s">
        <v>149</v>
      </c>
      <c r="M71" s="59"/>
      <c r="N71" s="58"/>
    </row>
    <row r="72" spans="1:14" ht="21">
      <c r="A72" s="10" t="s">
        <v>29</v>
      </c>
      <c r="B72" s="13"/>
      <c r="C72" s="13"/>
      <c r="D72" s="13"/>
      <c r="E72" s="13"/>
      <c r="F72" s="13"/>
      <c r="G72" s="13"/>
      <c r="H72" s="13"/>
      <c r="M72" s="13"/>
      <c r="N72" s="13"/>
    </row>
    <row r="73" spans="1:14" ht="21">
      <c r="A73" s="3" t="s">
        <v>30</v>
      </c>
      <c r="B73" s="13"/>
      <c r="C73" s="13"/>
      <c r="D73" s="13"/>
      <c r="E73" s="13"/>
      <c r="F73" s="13"/>
      <c r="G73" s="13"/>
      <c r="H73" s="13"/>
      <c r="M73" s="13"/>
      <c r="N73" s="13"/>
    </row>
    <row r="74" spans="1:14" ht="21">
      <c r="A74" s="3" t="s">
        <v>31</v>
      </c>
      <c r="B74" s="13"/>
      <c r="C74" s="13"/>
      <c r="D74" s="13"/>
      <c r="E74" s="13"/>
      <c r="F74" s="13"/>
      <c r="G74" s="13"/>
      <c r="H74" s="13"/>
      <c r="M74" s="13"/>
      <c r="N74" s="13"/>
    </row>
    <row r="75" spans="1:14" ht="21">
      <c r="A75" s="3" t="s">
        <v>183</v>
      </c>
      <c r="B75" s="13"/>
      <c r="C75" s="13"/>
      <c r="D75" s="13"/>
      <c r="E75" s="13"/>
      <c r="F75" s="13"/>
      <c r="G75" s="13"/>
      <c r="H75" s="13"/>
      <c r="M75" s="13"/>
      <c r="N75" s="13"/>
    </row>
    <row r="76" spans="1:14" ht="21">
      <c r="A76" s="3" t="s">
        <v>184</v>
      </c>
      <c r="B76" s="13"/>
      <c r="C76" s="13"/>
      <c r="D76" s="13"/>
      <c r="E76" s="13"/>
      <c r="F76" s="13"/>
      <c r="G76" s="13"/>
      <c r="H76" s="13"/>
      <c r="M76" s="13"/>
      <c r="N76" s="13"/>
    </row>
    <row r="77" spans="1:14" ht="21">
      <c r="A77" s="3" t="s">
        <v>185</v>
      </c>
      <c r="B77" s="13"/>
      <c r="C77" s="13"/>
      <c r="D77" s="13"/>
      <c r="E77" s="13"/>
      <c r="F77" s="13"/>
      <c r="G77" s="13"/>
      <c r="H77" s="13"/>
      <c r="M77" s="13"/>
      <c r="N77" s="13"/>
    </row>
    <row r="78" spans="1:14" ht="21">
      <c r="A78" s="3" t="s">
        <v>157</v>
      </c>
      <c r="B78" s="13"/>
      <c r="C78" s="13"/>
      <c r="D78" s="13"/>
      <c r="E78" s="13"/>
      <c r="F78" s="13"/>
      <c r="G78" s="13"/>
      <c r="H78" s="13"/>
      <c r="M78" s="13"/>
      <c r="N78" s="13"/>
    </row>
    <row r="79" spans="1:14" ht="21.75" thickBot="1">
      <c r="A79" s="3" t="s">
        <v>158</v>
      </c>
      <c r="B79" s="13"/>
      <c r="C79" s="15" t="s">
        <v>213</v>
      </c>
      <c r="D79" s="23">
        <v>396000</v>
      </c>
      <c r="E79" s="18"/>
      <c r="F79" s="23">
        <v>360000</v>
      </c>
      <c r="G79" s="18"/>
      <c r="H79" s="23">
        <v>600000</v>
      </c>
      <c r="I79" s="14"/>
      <c r="J79" s="23">
        <v>396000</v>
      </c>
      <c r="K79" s="14"/>
      <c r="L79" s="23">
        <v>360000</v>
      </c>
      <c r="M79" s="18"/>
      <c r="N79" s="23">
        <v>600000</v>
      </c>
    </row>
    <row r="80" spans="1:14" ht="21.75" thickTop="1">
      <c r="A80" s="3" t="s">
        <v>32</v>
      </c>
      <c r="B80" s="13"/>
      <c r="C80" s="13"/>
      <c r="D80" s="18"/>
      <c r="E80" s="18"/>
      <c r="F80" s="18"/>
      <c r="G80" s="18"/>
      <c r="H80" s="18"/>
      <c r="I80" s="14"/>
      <c r="J80" s="18"/>
      <c r="K80" s="14"/>
      <c r="L80" s="18"/>
      <c r="M80" s="18"/>
      <c r="N80" s="18"/>
    </row>
    <row r="81" spans="1:14" ht="21">
      <c r="A81" s="3" t="s">
        <v>201</v>
      </c>
      <c r="B81" s="13"/>
      <c r="C81" s="13"/>
      <c r="D81" s="18"/>
      <c r="E81" s="18"/>
      <c r="F81" s="18"/>
      <c r="G81" s="18"/>
      <c r="H81" s="18"/>
      <c r="I81" s="14"/>
      <c r="J81" s="18"/>
      <c r="K81" s="14"/>
      <c r="L81" s="18"/>
      <c r="M81" s="18"/>
      <c r="N81" s="18"/>
    </row>
    <row r="82" spans="1:14" ht="21">
      <c r="A82" s="3" t="s">
        <v>184</v>
      </c>
      <c r="B82" s="13"/>
      <c r="C82" s="13"/>
      <c r="D82" s="18"/>
      <c r="E82" s="18"/>
      <c r="F82" s="18"/>
      <c r="G82" s="18"/>
      <c r="H82" s="18"/>
      <c r="I82" s="14"/>
      <c r="J82" s="18"/>
      <c r="K82" s="14"/>
      <c r="L82" s="18"/>
      <c r="M82" s="18"/>
      <c r="N82" s="18"/>
    </row>
    <row r="83" spans="1:14" ht="21">
      <c r="A83" s="3" t="s">
        <v>185</v>
      </c>
      <c r="B83" s="13"/>
      <c r="C83" s="13"/>
      <c r="D83" s="18"/>
      <c r="E83" s="18"/>
      <c r="F83" s="18"/>
      <c r="G83" s="18"/>
      <c r="H83" s="18"/>
      <c r="I83" s="14"/>
      <c r="J83" s="18"/>
      <c r="K83" s="14"/>
      <c r="L83" s="18"/>
      <c r="M83" s="18"/>
      <c r="N83" s="18"/>
    </row>
    <row r="84" spans="1:14" ht="21">
      <c r="A84" s="3" t="s">
        <v>157</v>
      </c>
      <c r="B84" s="13"/>
      <c r="C84" s="13"/>
      <c r="D84" s="18"/>
      <c r="E84" s="18"/>
      <c r="F84" s="18"/>
      <c r="G84" s="18"/>
      <c r="H84" s="18"/>
      <c r="I84" s="14"/>
      <c r="J84" s="18"/>
      <c r="K84" s="14"/>
      <c r="L84" s="18"/>
      <c r="M84" s="18"/>
      <c r="N84" s="18"/>
    </row>
    <row r="85" spans="1:14" ht="21">
      <c r="A85" s="3" t="s">
        <v>158</v>
      </c>
      <c r="B85" s="13"/>
      <c r="C85" s="15" t="s">
        <v>213</v>
      </c>
      <c r="D85" s="14">
        <v>364553</v>
      </c>
      <c r="E85" s="14"/>
      <c r="F85" s="14">
        <v>360000</v>
      </c>
      <c r="G85" s="14"/>
      <c r="H85" s="14">
        <v>600000</v>
      </c>
      <c r="I85" s="14"/>
      <c r="J85" s="14">
        <v>364553</v>
      </c>
      <c r="K85" s="14"/>
      <c r="L85" s="14">
        <v>360000</v>
      </c>
      <c r="M85" s="14"/>
      <c r="N85" s="18">
        <v>600000</v>
      </c>
    </row>
    <row r="86" spans="1:14" ht="21">
      <c r="A86" s="3" t="s">
        <v>129</v>
      </c>
      <c r="B86" s="13"/>
      <c r="C86" s="15" t="s">
        <v>213</v>
      </c>
      <c r="D86" s="14">
        <v>10625</v>
      </c>
      <c r="E86" s="14"/>
      <c r="F86" s="14">
        <v>0</v>
      </c>
      <c r="G86" s="14"/>
      <c r="H86" s="14">
        <v>165337</v>
      </c>
      <c r="I86" s="14"/>
      <c r="J86" s="14">
        <v>10625</v>
      </c>
      <c r="K86" s="14"/>
      <c r="L86" s="14">
        <v>0</v>
      </c>
      <c r="M86" s="14"/>
      <c r="N86" s="14">
        <v>165337</v>
      </c>
    </row>
    <row r="87" spans="1:14" ht="21">
      <c r="A87" s="3" t="s">
        <v>144</v>
      </c>
      <c r="B87" s="13"/>
      <c r="C87" s="15">
        <v>22</v>
      </c>
      <c r="D87" s="14">
        <v>15267</v>
      </c>
      <c r="E87" s="14"/>
      <c r="F87" s="14">
        <v>15267</v>
      </c>
      <c r="G87" s="14"/>
      <c r="H87" s="14">
        <v>0</v>
      </c>
      <c r="I87" s="14"/>
      <c r="J87" s="14">
        <v>15267</v>
      </c>
      <c r="K87" s="14"/>
      <c r="L87" s="14">
        <v>15267</v>
      </c>
      <c r="M87" s="14"/>
      <c r="N87" s="14">
        <v>0</v>
      </c>
    </row>
    <row r="88" spans="1:14" ht="21">
      <c r="A88" s="3" t="s">
        <v>33</v>
      </c>
      <c r="B88" s="13"/>
      <c r="C88" s="13"/>
      <c r="D88" s="19"/>
      <c r="E88" s="19"/>
      <c r="F88" s="19"/>
      <c r="G88" s="19"/>
      <c r="H88" s="19"/>
      <c r="I88" s="14"/>
      <c r="J88" s="19"/>
      <c r="K88" s="14"/>
      <c r="L88" s="19"/>
      <c r="M88" s="19"/>
      <c r="N88" s="19"/>
    </row>
    <row r="89" spans="1:14" ht="21">
      <c r="A89" s="3" t="s">
        <v>34</v>
      </c>
      <c r="B89" s="13"/>
      <c r="C89" s="13" t="s">
        <v>214</v>
      </c>
      <c r="D89" s="19">
        <v>16514</v>
      </c>
      <c r="E89" s="25"/>
      <c r="F89" s="25">
        <v>9830</v>
      </c>
      <c r="G89" s="25"/>
      <c r="H89" s="25">
        <v>4646</v>
      </c>
      <c r="I89" s="14"/>
      <c r="J89" s="25">
        <v>16514</v>
      </c>
      <c r="K89" s="14"/>
      <c r="L89" s="25">
        <v>9830</v>
      </c>
      <c r="M89" s="25"/>
      <c r="N89" s="25">
        <v>4646</v>
      </c>
    </row>
    <row r="90" spans="1:14" ht="21">
      <c r="A90" s="3" t="s">
        <v>35</v>
      </c>
      <c r="B90" s="13"/>
      <c r="C90" s="15">
        <v>22</v>
      </c>
      <c r="D90" s="25">
        <v>183767</v>
      </c>
      <c r="E90" s="18"/>
      <c r="F90" s="18">
        <v>171211</v>
      </c>
      <c r="G90" s="18"/>
      <c r="H90" s="18">
        <v>-275650</v>
      </c>
      <c r="I90" s="18"/>
      <c r="J90" s="18">
        <v>177147</v>
      </c>
      <c r="K90" s="18"/>
      <c r="L90" s="18">
        <v>158591</v>
      </c>
      <c r="M90" s="18"/>
      <c r="N90" s="18">
        <v>-286740</v>
      </c>
    </row>
    <row r="91" spans="1:14" ht="21">
      <c r="A91" s="3" t="s">
        <v>102</v>
      </c>
      <c r="B91" s="13"/>
      <c r="C91" s="13"/>
      <c r="D91" s="18">
        <v>7378</v>
      </c>
      <c r="E91" s="18"/>
      <c r="F91" s="18">
        <v>7378</v>
      </c>
      <c r="G91" s="18"/>
      <c r="H91" s="18">
        <v>7378</v>
      </c>
      <c r="I91" s="18"/>
      <c r="J91" s="18">
        <v>7378</v>
      </c>
      <c r="K91" s="18"/>
      <c r="L91" s="18">
        <v>7378</v>
      </c>
      <c r="M91" s="18"/>
      <c r="N91" s="18">
        <v>7378</v>
      </c>
    </row>
    <row r="92" spans="1:14" ht="21">
      <c r="A92" s="10" t="s">
        <v>103</v>
      </c>
      <c r="B92" s="13"/>
      <c r="C92" s="11"/>
      <c r="D92" s="36">
        <f>SUM(D85:D91)</f>
        <v>598104</v>
      </c>
      <c r="E92" s="18"/>
      <c r="F92" s="36">
        <f>SUM(F85:F91)</f>
        <v>563686</v>
      </c>
      <c r="G92" s="18"/>
      <c r="H92" s="36">
        <f>SUM(H85:H91)</f>
        <v>501711</v>
      </c>
      <c r="I92" s="18"/>
      <c r="J92" s="36">
        <f>SUM(J85:J91)</f>
        <v>591484</v>
      </c>
      <c r="K92" s="18"/>
      <c r="L92" s="36">
        <f>SUM(L85:L91)</f>
        <v>551066</v>
      </c>
      <c r="M92" s="18"/>
      <c r="N92" s="36">
        <f>SUM(N85:N91)</f>
        <v>490621</v>
      </c>
    </row>
    <row r="93" spans="1:14" ht="21">
      <c r="A93" s="3" t="s">
        <v>104</v>
      </c>
      <c r="B93" s="13"/>
      <c r="C93" s="11"/>
      <c r="D93" s="27">
        <v>-805</v>
      </c>
      <c r="E93" s="18"/>
      <c r="F93" s="27">
        <v>-505</v>
      </c>
      <c r="G93" s="18"/>
      <c r="H93" s="27">
        <v>-1540</v>
      </c>
      <c r="I93" s="14"/>
      <c r="J93" s="22">
        <v>0</v>
      </c>
      <c r="K93" s="14"/>
      <c r="L93" s="22">
        <v>0</v>
      </c>
      <c r="M93" s="18"/>
      <c r="N93" s="27">
        <v>0</v>
      </c>
    </row>
    <row r="94" spans="1:14" ht="21">
      <c r="A94" s="10" t="s">
        <v>36</v>
      </c>
      <c r="B94" s="13"/>
      <c r="C94" s="11"/>
      <c r="D94" s="27">
        <f>SUM(D92:D93)</f>
        <v>597299</v>
      </c>
      <c r="E94" s="18"/>
      <c r="F94" s="27">
        <f>SUM(F92:F93)</f>
        <v>563181</v>
      </c>
      <c r="G94" s="18"/>
      <c r="H94" s="27">
        <f>SUM(H92:H93)</f>
        <v>500171</v>
      </c>
      <c r="I94" s="14"/>
      <c r="J94" s="27">
        <f>SUM(J92:J93)</f>
        <v>591484</v>
      </c>
      <c r="K94" s="14"/>
      <c r="L94" s="27">
        <f>SUM(L92:L93)</f>
        <v>551066</v>
      </c>
      <c r="M94" s="18"/>
      <c r="N94" s="27">
        <f>SUM(N92:N93)</f>
        <v>490621</v>
      </c>
    </row>
    <row r="95" spans="1:14" ht="21.75" thickBot="1">
      <c r="A95" s="10" t="s">
        <v>37</v>
      </c>
      <c r="B95" s="13"/>
      <c r="C95" s="11"/>
      <c r="D95" s="23">
        <f>SUM(D94,D62)</f>
        <v>824040</v>
      </c>
      <c r="E95" s="18"/>
      <c r="F95" s="23">
        <f>SUM(F94,F62)</f>
        <v>736013</v>
      </c>
      <c r="G95" s="18"/>
      <c r="H95" s="23">
        <f>SUM(H94,H62)</f>
        <v>865878</v>
      </c>
      <c r="I95" s="14"/>
      <c r="J95" s="23">
        <f>SUM(J94,J62)</f>
        <v>806857</v>
      </c>
      <c r="K95" s="14"/>
      <c r="L95" s="23">
        <f>SUM(L94,L62)</f>
        <v>704319</v>
      </c>
      <c r="M95" s="18"/>
      <c r="N95" s="23">
        <f>SUM(N94,N62)</f>
        <v>622272</v>
      </c>
    </row>
    <row r="96" spans="2:14" ht="21.75" thickTop="1">
      <c r="B96" s="13"/>
      <c r="C96" s="11"/>
      <c r="D96" s="76">
        <f>SUM(D95-D31)</f>
        <v>0</v>
      </c>
      <c r="E96" s="76"/>
      <c r="F96" s="76">
        <f>SUM(F95-F31)</f>
        <v>0</v>
      </c>
      <c r="G96" s="76"/>
      <c r="H96" s="76">
        <f>SUM(H95-H31)</f>
        <v>0</v>
      </c>
      <c r="I96" s="76"/>
      <c r="J96" s="76">
        <f>SUM(J95-J31)</f>
        <v>0</v>
      </c>
      <c r="K96" s="76"/>
      <c r="L96" s="76">
        <f>SUM(L95-L31)</f>
        <v>0</v>
      </c>
      <c r="M96" s="76"/>
      <c r="N96" s="76">
        <f>SUM(N95-N31)</f>
        <v>0</v>
      </c>
    </row>
    <row r="97" spans="1:2" ht="21">
      <c r="A97" s="3" t="s">
        <v>16</v>
      </c>
      <c r="B97" s="13"/>
    </row>
    <row r="98" ht="21">
      <c r="B98" s="13"/>
    </row>
    <row r="99" spans="1:2" ht="21">
      <c r="A99" s="11"/>
      <c r="B99" s="13"/>
    </row>
    <row r="100" spans="1:2" ht="21">
      <c r="A100" s="5"/>
      <c r="B100" s="13"/>
    </row>
    <row r="101" ht="21">
      <c r="B101" s="4" t="s">
        <v>38</v>
      </c>
    </row>
    <row r="102" spans="1:14" ht="21">
      <c r="A102" s="5"/>
      <c r="B102" s="13"/>
      <c r="C102" s="29"/>
      <c r="D102" s="29"/>
      <c r="E102" s="29"/>
      <c r="F102" s="29"/>
      <c r="G102" s="29"/>
      <c r="H102" s="29"/>
      <c r="J102" s="29"/>
      <c r="L102" s="29"/>
      <c r="M102" s="29"/>
      <c r="N102" s="29"/>
    </row>
    <row r="103" spans="3:14" ht="21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3:14" ht="21">
      <c r="C104" s="4"/>
      <c r="D104" s="29"/>
      <c r="E104" s="29"/>
      <c r="F104" s="29"/>
      <c r="G104" s="29"/>
      <c r="H104" s="29"/>
      <c r="J104" s="4"/>
      <c r="L104" s="4"/>
      <c r="M104" s="29"/>
      <c r="N104" s="29"/>
    </row>
  </sheetData>
  <sheetProtection/>
  <mergeCells count="6">
    <mergeCell ref="D4:H4"/>
    <mergeCell ref="J4:N4"/>
    <mergeCell ref="D37:H37"/>
    <mergeCell ref="J37:N37"/>
    <mergeCell ref="D68:H68"/>
    <mergeCell ref="J68:N68"/>
  </mergeCells>
  <printOptions/>
  <pageMargins left="1.01" right="0.1968503937007874" top="0.7874015748031497" bottom="0.2755905511811024" header="0.1968503937007874" footer="0.1968503937007874"/>
  <pageSetup horizontalDpi="600" verticalDpi="600" orientation="portrait" paperSize="9" scale="68" r:id="rId1"/>
  <rowBreaks count="2" manualBreakCount="2">
    <brk id="33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showGridLines="0" view="pageBreakPreview" zoomScale="90" zoomScaleSheetLayoutView="90" zoomScalePageLayoutView="0" workbookViewId="0" topLeftCell="A37">
      <selection activeCell="D96" sqref="D96"/>
    </sheetView>
  </sheetViews>
  <sheetFormatPr defaultColWidth="10.7109375" defaultRowHeight="12.75"/>
  <cols>
    <col min="1" max="1" width="35.57421875" style="3" customWidth="1"/>
    <col min="2" max="2" width="10.421875" style="3" customWidth="1"/>
    <col min="3" max="3" width="8.00390625" style="3" bestFit="1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2.7109375" style="3" customWidth="1"/>
    <col min="12" max="16384" width="10.7109375" style="3" customWidth="1"/>
  </cols>
  <sheetData>
    <row r="1" spans="1:10" ht="21">
      <c r="A1" s="1"/>
      <c r="B1" s="2"/>
      <c r="C1" s="2"/>
      <c r="D1" s="2"/>
      <c r="E1" s="2"/>
      <c r="F1" s="2"/>
      <c r="G1" s="2"/>
      <c r="H1" s="2"/>
      <c r="I1" s="2"/>
      <c r="J1" s="60" t="s">
        <v>139</v>
      </c>
    </row>
    <row r="2" spans="1:10" ht="21">
      <c r="A2" s="1" t="s">
        <v>88</v>
      </c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1" t="s">
        <v>39</v>
      </c>
      <c r="B3" s="2"/>
      <c r="C3" s="2"/>
      <c r="D3" s="2"/>
      <c r="E3" s="2"/>
      <c r="F3" s="2"/>
      <c r="G3" s="2"/>
      <c r="H3" s="2"/>
      <c r="I3" s="2"/>
      <c r="J3" s="2"/>
    </row>
    <row r="4" spans="1:11" ht="21">
      <c r="A4" s="55" t="s">
        <v>202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2:10" ht="21">
      <c r="B5" s="4"/>
      <c r="J5" s="4" t="s">
        <v>117</v>
      </c>
    </row>
    <row r="6" spans="2:10" ht="21">
      <c r="B6" s="4"/>
      <c r="D6" s="68"/>
      <c r="E6" s="68" t="s">
        <v>1</v>
      </c>
      <c r="F6" s="68"/>
      <c r="H6" s="5"/>
      <c r="I6" s="68" t="s">
        <v>2</v>
      </c>
      <c r="J6" s="68"/>
    </row>
    <row r="7" spans="2:10" ht="21">
      <c r="B7" s="6"/>
      <c r="C7" s="7" t="s">
        <v>3</v>
      </c>
      <c r="D7" s="69" t="s">
        <v>176</v>
      </c>
      <c r="E7" s="8"/>
      <c r="F7" s="69" t="s">
        <v>163</v>
      </c>
      <c r="G7" s="9"/>
      <c r="H7" s="69" t="s">
        <v>176</v>
      </c>
      <c r="I7" s="8"/>
      <c r="J7" s="69" t="s">
        <v>163</v>
      </c>
    </row>
    <row r="8" spans="2:10" ht="21">
      <c r="B8" s="13"/>
      <c r="C8" s="11"/>
      <c r="D8" s="13"/>
      <c r="E8" s="13"/>
      <c r="F8" s="64" t="s">
        <v>149</v>
      </c>
      <c r="G8" s="11"/>
      <c r="J8" s="64" t="s">
        <v>149</v>
      </c>
    </row>
    <row r="9" spans="1:7" ht="21">
      <c r="A9" s="10" t="s">
        <v>40</v>
      </c>
      <c r="B9" s="13"/>
      <c r="C9" s="11"/>
      <c r="D9" s="13"/>
      <c r="E9" s="13"/>
      <c r="F9" s="64"/>
      <c r="G9" s="11"/>
    </row>
    <row r="10" spans="1:10" ht="21">
      <c r="A10" s="3" t="s">
        <v>41</v>
      </c>
      <c r="B10" s="13"/>
      <c r="C10" s="13"/>
      <c r="D10" s="29">
        <v>217592</v>
      </c>
      <c r="F10" s="29">
        <v>155138</v>
      </c>
      <c r="H10" s="29">
        <v>217524</v>
      </c>
      <c r="I10" s="11"/>
      <c r="J10" s="29">
        <v>155233</v>
      </c>
    </row>
    <row r="11" spans="1:10" ht="21">
      <c r="A11" s="3" t="s">
        <v>42</v>
      </c>
      <c r="B11" s="13"/>
      <c r="C11" s="13"/>
      <c r="D11" s="29">
        <v>2278</v>
      </c>
      <c r="F11" s="29">
        <v>4212</v>
      </c>
      <c r="H11" s="25">
        <v>0</v>
      </c>
      <c r="I11" s="11"/>
      <c r="J11" s="25">
        <v>0</v>
      </c>
    </row>
    <row r="12" spans="1:10" ht="21">
      <c r="A12" s="3" t="s">
        <v>43</v>
      </c>
      <c r="B12" s="13"/>
      <c r="C12" s="13"/>
      <c r="D12" s="29">
        <v>70</v>
      </c>
      <c r="F12" s="29">
        <v>95</v>
      </c>
      <c r="H12" s="29">
        <v>70</v>
      </c>
      <c r="I12" s="11"/>
      <c r="J12" s="29">
        <v>95</v>
      </c>
    </row>
    <row r="13" spans="1:10" ht="21">
      <c r="A13" s="3" t="s">
        <v>134</v>
      </c>
      <c r="B13" s="13"/>
      <c r="C13" s="13"/>
      <c r="D13" s="29">
        <v>6612</v>
      </c>
      <c r="F13" s="29">
        <v>6610</v>
      </c>
      <c r="H13" s="29">
        <v>6612</v>
      </c>
      <c r="I13" s="11"/>
      <c r="J13" s="29">
        <v>6610</v>
      </c>
    </row>
    <row r="14" spans="1:10" ht="21">
      <c r="A14" s="3" t="s">
        <v>205</v>
      </c>
      <c r="B14" s="13"/>
      <c r="C14" s="13"/>
      <c r="D14" s="25">
        <v>0</v>
      </c>
      <c r="F14" s="29">
        <v>9114</v>
      </c>
      <c r="H14" s="25">
        <v>0</v>
      </c>
      <c r="I14" s="11"/>
      <c r="J14" s="29">
        <v>3135</v>
      </c>
    </row>
    <row r="15" spans="1:10" ht="21">
      <c r="A15" s="3" t="s">
        <v>206</v>
      </c>
      <c r="B15" s="13"/>
      <c r="C15" s="13"/>
      <c r="D15" s="29">
        <v>17</v>
      </c>
      <c r="F15" s="29">
        <v>85</v>
      </c>
      <c r="H15" s="29">
        <v>17</v>
      </c>
      <c r="I15" s="11"/>
      <c r="J15" s="25">
        <v>0</v>
      </c>
    </row>
    <row r="16" spans="1:10" ht="21">
      <c r="A16" s="11" t="s">
        <v>44</v>
      </c>
      <c r="B16" s="13"/>
      <c r="C16" s="13"/>
      <c r="D16" s="5">
        <v>1258</v>
      </c>
      <c r="E16" s="11"/>
      <c r="F16" s="5">
        <v>2013</v>
      </c>
      <c r="G16" s="35"/>
      <c r="H16" s="70">
        <v>1850</v>
      </c>
      <c r="I16" s="35"/>
      <c r="J16" s="70">
        <v>2238</v>
      </c>
    </row>
    <row r="17" spans="1:10" ht="21">
      <c r="A17" s="10" t="s">
        <v>45</v>
      </c>
      <c r="B17" s="13"/>
      <c r="D17" s="5">
        <f>SUM(D10:D16)</f>
        <v>227827</v>
      </c>
      <c r="F17" s="5">
        <f>SUM(F10:F16)</f>
        <v>177267</v>
      </c>
      <c r="H17" s="5">
        <f>SUM(H8:H16)</f>
        <v>226073</v>
      </c>
      <c r="I17" s="11"/>
      <c r="J17" s="5">
        <f>SUM(J8:J16)</f>
        <v>167311</v>
      </c>
    </row>
    <row r="18" spans="1:10" s="11" customFormat="1" ht="21">
      <c r="A18" s="10" t="s">
        <v>46</v>
      </c>
      <c r="B18" s="15"/>
      <c r="C18" s="15"/>
      <c r="D18" s="3"/>
      <c r="E18" s="3"/>
      <c r="F18" s="3"/>
      <c r="G18" s="3"/>
      <c r="H18" s="3"/>
      <c r="J18" s="3"/>
    </row>
    <row r="19" spans="1:10" ht="21">
      <c r="A19" s="3" t="s">
        <v>47</v>
      </c>
      <c r="B19" s="13"/>
      <c r="C19" s="13"/>
      <c r="D19" s="3">
        <v>104979</v>
      </c>
      <c r="F19" s="3">
        <v>80977</v>
      </c>
      <c r="H19" s="3">
        <v>104973</v>
      </c>
      <c r="I19" s="11"/>
      <c r="J19" s="3">
        <v>81073</v>
      </c>
    </row>
    <row r="20" spans="1:10" ht="21">
      <c r="A20" s="3" t="s">
        <v>186</v>
      </c>
      <c r="B20" s="13"/>
      <c r="C20" s="13"/>
      <c r="D20" s="3">
        <v>2193</v>
      </c>
      <c r="F20" s="3">
        <v>2190</v>
      </c>
      <c r="H20" s="14">
        <v>0</v>
      </c>
      <c r="I20" s="11"/>
      <c r="J20" s="14">
        <v>0</v>
      </c>
    </row>
    <row r="21" spans="1:10" ht="21">
      <c r="A21" s="3" t="s">
        <v>135</v>
      </c>
      <c r="B21" s="13"/>
      <c r="C21" s="13"/>
      <c r="D21" s="3">
        <v>991</v>
      </c>
      <c r="F21" s="3">
        <v>2159</v>
      </c>
      <c r="H21" s="14">
        <v>991</v>
      </c>
      <c r="I21" s="11"/>
      <c r="J21" s="14">
        <v>2159</v>
      </c>
    </row>
    <row r="22" spans="1:10" ht="21">
      <c r="A22" s="3" t="s">
        <v>48</v>
      </c>
      <c r="B22" s="13"/>
      <c r="C22" s="30"/>
      <c r="D22" s="29">
        <v>31050</v>
      </c>
      <c r="F22" s="29">
        <v>30319</v>
      </c>
      <c r="H22" s="29">
        <v>31008</v>
      </c>
      <c r="I22" s="11"/>
      <c r="J22" s="29">
        <v>30319</v>
      </c>
    </row>
    <row r="23" spans="1:10" ht="21">
      <c r="A23" s="3" t="s">
        <v>49</v>
      </c>
      <c r="B23" s="13"/>
      <c r="C23" s="13"/>
      <c r="D23" s="29">
        <v>20329</v>
      </c>
      <c r="F23" s="29">
        <v>7555</v>
      </c>
      <c r="H23" s="29">
        <v>18631</v>
      </c>
      <c r="I23" s="11"/>
      <c r="J23" s="29">
        <v>5713</v>
      </c>
    </row>
    <row r="24" spans="1:10" ht="21">
      <c r="A24" s="3" t="s">
        <v>164</v>
      </c>
      <c r="B24" s="13"/>
      <c r="C24" s="13"/>
      <c r="D24" s="25">
        <v>358</v>
      </c>
      <c r="E24" s="14"/>
      <c r="F24" s="25">
        <v>0</v>
      </c>
      <c r="G24" s="14"/>
      <c r="H24" s="25">
        <v>358</v>
      </c>
      <c r="I24" s="18"/>
      <c r="J24" s="25">
        <v>0</v>
      </c>
    </row>
    <row r="25" spans="1:10" ht="21">
      <c r="A25" s="3" t="s">
        <v>140</v>
      </c>
      <c r="B25" s="13"/>
      <c r="C25" s="13"/>
      <c r="D25" s="25">
        <v>0</v>
      </c>
      <c r="E25" s="14"/>
      <c r="F25" s="25">
        <v>432</v>
      </c>
      <c r="G25" s="14"/>
      <c r="H25" s="25">
        <v>0</v>
      </c>
      <c r="I25" s="14"/>
      <c r="J25" s="25">
        <v>349</v>
      </c>
    </row>
    <row r="26" spans="1:10" ht="21">
      <c r="A26" s="10" t="s">
        <v>50</v>
      </c>
      <c r="B26" s="13"/>
      <c r="C26" s="13"/>
      <c r="D26" s="71">
        <f>SUM(D19:D25)</f>
        <v>159900</v>
      </c>
      <c r="F26" s="71">
        <f>SUM(F19:F25)</f>
        <v>123632</v>
      </c>
      <c r="H26" s="71">
        <f>SUM(H19:H25)</f>
        <v>155961</v>
      </c>
      <c r="I26" s="11"/>
      <c r="J26" s="71">
        <f>SUM(J19:J25)</f>
        <v>119613</v>
      </c>
    </row>
    <row r="27" spans="1:10" ht="21">
      <c r="A27" s="10" t="s">
        <v>226</v>
      </c>
      <c r="B27" s="13"/>
      <c r="C27" s="13"/>
      <c r="D27" s="11">
        <f>-D26+D17</f>
        <v>67927</v>
      </c>
      <c r="F27" s="11">
        <f>-F26+F17</f>
        <v>53635</v>
      </c>
      <c r="H27" s="11">
        <f>-H26+H17</f>
        <v>70112</v>
      </c>
      <c r="I27" s="11"/>
      <c r="J27" s="11">
        <f>-J26+J17</f>
        <v>47698</v>
      </c>
    </row>
    <row r="28" spans="1:10" ht="21">
      <c r="A28" s="3" t="s">
        <v>51</v>
      </c>
      <c r="B28" s="13"/>
      <c r="C28" s="30"/>
      <c r="D28" s="70">
        <v>-2996</v>
      </c>
      <c r="E28" s="11"/>
      <c r="F28" s="70">
        <v>-3648</v>
      </c>
      <c r="G28" s="11"/>
      <c r="H28" s="70">
        <v>-2808</v>
      </c>
      <c r="I28" s="11"/>
      <c r="J28" s="70">
        <v>-3177</v>
      </c>
    </row>
    <row r="29" spans="1:11" s="11" customFormat="1" ht="21">
      <c r="A29" s="10" t="s">
        <v>179</v>
      </c>
      <c r="B29" s="15"/>
      <c r="C29" s="15"/>
      <c r="D29" s="17">
        <f aca="true" t="shared" si="0" ref="D29:J29">SUM(D27:D28)</f>
        <v>64931</v>
      </c>
      <c r="E29" s="17">
        <f t="shared" si="0"/>
        <v>0</v>
      </c>
      <c r="F29" s="17">
        <f t="shared" si="0"/>
        <v>49987</v>
      </c>
      <c r="G29" s="17">
        <f t="shared" si="0"/>
        <v>0</v>
      </c>
      <c r="H29" s="17">
        <f t="shared" si="0"/>
        <v>67304</v>
      </c>
      <c r="I29" s="17">
        <f t="shared" si="0"/>
        <v>0</v>
      </c>
      <c r="J29" s="17">
        <f t="shared" si="0"/>
        <v>44521</v>
      </c>
      <c r="K29" s="17"/>
    </row>
    <row r="30" spans="1:11" s="11" customFormat="1" ht="21">
      <c r="A30" s="3" t="s">
        <v>180</v>
      </c>
      <c r="B30" s="15"/>
      <c r="C30" s="15" t="s">
        <v>215</v>
      </c>
      <c r="D30" s="35">
        <v>-14817</v>
      </c>
      <c r="E30" s="17">
        <v>-10303</v>
      </c>
      <c r="F30" s="17">
        <f>-6598-3522</f>
        <v>-10120</v>
      </c>
      <c r="G30" s="17">
        <v>-13163</v>
      </c>
      <c r="H30" s="35">
        <v>-14817</v>
      </c>
      <c r="I30" s="17">
        <v>-10303</v>
      </c>
      <c r="J30" s="18">
        <f>-6598-3522</f>
        <v>-10120</v>
      </c>
      <c r="K30" s="17"/>
    </row>
    <row r="31" spans="1:12" ht="21.75" thickBot="1">
      <c r="A31" s="1" t="s">
        <v>156</v>
      </c>
      <c r="B31" s="13"/>
      <c r="C31" s="13"/>
      <c r="D31" s="57">
        <f>SUM(D29:D30)</f>
        <v>50114</v>
      </c>
      <c r="F31" s="57">
        <f>SUM(F29:F30)</f>
        <v>39867</v>
      </c>
      <c r="H31" s="57">
        <f>SUM(H29:H30)</f>
        <v>52487</v>
      </c>
      <c r="I31" s="11"/>
      <c r="J31" s="57">
        <f>SUM(J29:J30)</f>
        <v>34401</v>
      </c>
      <c r="L31" s="75"/>
    </row>
    <row r="32" spans="1:12" ht="14.25" customHeight="1" thickTop="1">
      <c r="A32" s="32"/>
      <c r="B32" s="13"/>
      <c r="C32" s="13"/>
      <c r="D32" s="11"/>
      <c r="F32" s="11"/>
      <c r="H32" s="11"/>
      <c r="I32" s="11"/>
      <c r="J32" s="11"/>
      <c r="L32" s="75"/>
    </row>
    <row r="33" spans="1:7" s="11" customFormat="1" ht="21">
      <c r="A33" s="1" t="s">
        <v>126</v>
      </c>
      <c r="B33" s="15"/>
      <c r="C33" s="15"/>
      <c r="E33" s="3"/>
      <c r="G33" s="3"/>
    </row>
    <row r="34" spans="1:10" ht="21.75" thickBot="1">
      <c r="A34" s="3" t="s">
        <v>124</v>
      </c>
      <c r="B34" s="13"/>
      <c r="C34" s="13"/>
      <c r="D34" s="11">
        <f>D36-D35</f>
        <v>50224</v>
      </c>
      <c r="F34" s="11">
        <f>F36-F35</f>
        <v>39379</v>
      </c>
      <c r="H34" s="56">
        <f>H31</f>
        <v>52487</v>
      </c>
      <c r="I34" s="11"/>
      <c r="J34" s="56">
        <f>J31</f>
        <v>34401</v>
      </c>
    </row>
    <row r="35" spans="1:10" ht="21.75" thickTop="1">
      <c r="A35" s="3" t="s">
        <v>125</v>
      </c>
      <c r="B35" s="13"/>
      <c r="C35" s="13"/>
      <c r="D35" s="11">
        <v>-110</v>
      </c>
      <c r="F35" s="11">
        <v>488</v>
      </c>
      <c r="H35" s="11"/>
      <c r="I35" s="11"/>
      <c r="J35" s="11"/>
    </row>
    <row r="36" spans="1:11" ht="21.75" thickBot="1">
      <c r="A36" s="32"/>
      <c r="B36" s="13"/>
      <c r="C36" s="11"/>
      <c r="D36" s="57">
        <f>D31</f>
        <v>50114</v>
      </c>
      <c r="F36" s="57">
        <f>F31</f>
        <v>39867</v>
      </c>
      <c r="H36" s="11"/>
      <c r="I36" s="11"/>
      <c r="J36" s="11"/>
      <c r="K36" s="11"/>
    </row>
    <row r="37" spans="2:9" ht="4.5" customHeight="1" thickTop="1">
      <c r="B37" s="13"/>
      <c r="C37" s="11"/>
      <c r="I37" s="11"/>
    </row>
    <row r="38" spans="1:10" ht="19.5" customHeight="1">
      <c r="A38" s="1"/>
      <c r="B38" s="13"/>
      <c r="C38" s="13"/>
      <c r="D38" s="15"/>
      <c r="E38" s="11"/>
      <c r="F38" s="11"/>
      <c r="G38" s="11"/>
      <c r="H38" s="11"/>
      <c r="I38" s="11"/>
      <c r="J38" s="60" t="s">
        <v>0</v>
      </c>
    </row>
    <row r="39" spans="1:11" ht="21">
      <c r="A39" s="1" t="s">
        <v>52</v>
      </c>
      <c r="B39" s="13"/>
      <c r="C39" s="13">
        <v>27</v>
      </c>
      <c r="D39" s="15"/>
      <c r="E39" s="11"/>
      <c r="F39" s="11"/>
      <c r="G39" s="11"/>
      <c r="H39" s="11"/>
      <c r="I39" s="11"/>
      <c r="K39" s="11"/>
    </row>
    <row r="40" spans="1:10" ht="21.75" thickBot="1">
      <c r="A40" s="32" t="s">
        <v>162</v>
      </c>
      <c r="B40" s="13"/>
      <c r="C40" s="13"/>
      <c r="D40" s="73">
        <f>D34/(D42/1000)</f>
        <v>0.08307847591996094</v>
      </c>
      <c r="E40" s="74"/>
      <c r="F40" s="73">
        <f>F34/(F42/1000)</f>
        <v>0.06563166666666667</v>
      </c>
      <c r="G40" s="74"/>
      <c r="H40" s="73">
        <f>H34/(H42/1000)</f>
        <v>0.08682183748030801</v>
      </c>
      <c r="I40" s="74"/>
      <c r="J40" s="73">
        <f>J34/(J42/1000)</f>
        <v>0.057335</v>
      </c>
    </row>
    <row r="41" spans="1:10" ht="14.25" customHeight="1" thickTop="1">
      <c r="A41" s="32"/>
      <c r="B41" s="13"/>
      <c r="C41" s="13"/>
      <c r="D41" s="33"/>
      <c r="E41" s="33"/>
      <c r="F41" s="33"/>
      <c r="G41" s="33"/>
      <c r="H41" s="33"/>
      <c r="I41" s="33"/>
      <c r="J41" s="33"/>
    </row>
    <row r="42" spans="1:10" s="11" customFormat="1" ht="21.75" thickBot="1">
      <c r="A42" s="32" t="s">
        <v>181</v>
      </c>
      <c r="B42" s="13"/>
      <c r="C42" s="33"/>
      <c r="D42" s="23">
        <v>604536848.3695652</v>
      </c>
      <c r="E42" s="18"/>
      <c r="F42" s="23">
        <v>600000000</v>
      </c>
      <c r="G42" s="18"/>
      <c r="H42" s="23">
        <v>604536848.3695652</v>
      </c>
      <c r="I42" s="18"/>
      <c r="J42" s="23">
        <v>600000000</v>
      </c>
    </row>
    <row r="43" spans="1:10" s="11" customFormat="1" ht="9" customHeight="1" thickTop="1">
      <c r="A43" s="32"/>
      <c r="B43" s="13"/>
      <c r="C43" s="33"/>
      <c r="D43" s="18"/>
      <c r="E43" s="18"/>
      <c r="F43" s="18"/>
      <c r="G43" s="18"/>
      <c r="H43" s="18"/>
      <c r="I43" s="18"/>
      <c r="J43" s="18"/>
    </row>
    <row r="44" spans="1:10" ht="21">
      <c r="A44" s="1" t="s">
        <v>182</v>
      </c>
      <c r="B44" s="13"/>
      <c r="C44" s="13">
        <v>27</v>
      </c>
      <c r="D44" s="11"/>
      <c r="E44" s="11"/>
      <c r="F44" s="11"/>
      <c r="G44" s="11"/>
      <c r="H44" s="11"/>
      <c r="J44" s="11"/>
    </row>
    <row r="45" spans="1:10" ht="21.75" thickBot="1">
      <c r="A45" s="32" t="s">
        <v>162</v>
      </c>
      <c r="B45" s="13"/>
      <c r="C45" s="74"/>
      <c r="D45" s="73">
        <f>D34/(D47/1000)</f>
        <v>0.07829962909458066</v>
      </c>
      <c r="E45" s="74"/>
      <c r="F45" s="73">
        <f>F34/(F47/1000)</f>
        <v>0.06147537592647445</v>
      </c>
      <c r="G45" s="74"/>
      <c r="H45" s="73">
        <f>H34/(H47/1000)</f>
        <v>0.08182766470785391</v>
      </c>
      <c r="I45" s="74"/>
      <c r="J45" s="73">
        <f>J34/(J47/1000)</f>
        <v>0.05370411659124528</v>
      </c>
    </row>
    <row r="46" spans="1:10" ht="14.25" customHeight="1" thickTop="1">
      <c r="A46" s="32"/>
      <c r="B46" s="13"/>
      <c r="C46" s="13"/>
      <c r="D46" s="33"/>
      <c r="E46" s="33"/>
      <c r="F46" s="33"/>
      <c r="G46" s="33"/>
      <c r="H46" s="33"/>
      <c r="I46" s="33"/>
      <c r="J46" s="33"/>
    </row>
    <row r="47" spans="1:10" s="11" customFormat="1" ht="21.75" thickBot="1">
      <c r="A47" s="32" t="s">
        <v>181</v>
      </c>
      <c r="B47" s="13"/>
      <c r="C47" s="33"/>
      <c r="D47" s="23">
        <v>641433434.3695652</v>
      </c>
      <c r="E47" s="18"/>
      <c r="F47" s="23">
        <v>640565420</v>
      </c>
      <c r="G47" s="18"/>
      <c r="H47" s="23">
        <v>641433434.3695652</v>
      </c>
      <c r="I47" s="18"/>
      <c r="J47" s="23">
        <v>640565420</v>
      </c>
    </row>
    <row r="48" spans="1:10" ht="9.75" customHeight="1" thickTop="1">
      <c r="A48" s="1"/>
      <c r="B48" s="13"/>
      <c r="C48" s="13"/>
      <c r="D48" s="11"/>
      <c r="E48" s="11"/>
      <c r="F48" s="11"/>
      <c r="G48" s="11"/>
      <c r="H48" s="11"/>
      <c r="J48" s="11"/>
    </row>
    <row r="49" spans="1:6" ht="21">
      <c r="A49" s="3" t="s">
        <v>16</v>
      </c>
      <c r="B49" s="13"/>
      <c r="D49" s="78"/>
      <c r="F49" s="78"/>
    </row>
    <row r="50" spans="1:10" ht="21">
      <c r="A50" s="1"/>
      <c r="B50" s="2"/>
      <c r="C50" s="2"/>
      <c r="D50" s="2"/>
      <c r="E50" s="2"/>
      <c r="F50" s="2"/>
      <c r="G50" s="2"/>
      <c r="H50" s="2"/>
      <c r="I50" s="2"/>
      <c r="J50" s="60" t="s">
        <v>139</v>
      </c>
    </row>
    <row r="51" spans="1:10" ht="21">
      <c r="A51" s="1" t="s">
        <v>88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21">
      <c r="A52" s="55" t="s">
        <v>120</v>
      </c>
      <c r="B52" s="2"/>
      <c r="C52" s="2"/>
      <c r="D52" s="2"/>
      <c r="E52" s="2"/>
      <c r="F52" s="2"/>
      <c r="G52" s="2"/>
      <c r="H52" s="2"/>
      <c r="I52" s="2"/>
      <c r="J52" s="2"/>
    </row>
    <row r="53" spans="1:11" ht="21">
      <c r="A53" s="55" t="s">
        <v>202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21">
      <c r="B54" s="4"/>
      <c r="J54" s="4" t="s">
        <v>117</v>
      </c>
    </row>
    <row r="55" spans="2:10" ht="21">
      <c r="B55" s="4"/>
      <c r="D55" s="68"/>
      <c r="E55" s="68" t="s">
        <v>1</v>
      </c>
      <c r="F55" s="68"/>
      <c r="H55" s="5"/>
      <c r="I55" s="68" t="s">
        <v>2</v>
      </c>
      <c r="J55" s="5"/>
    </row>
    <row r="56" spans="2:10" ht="21">
      <c r="B56" s="6"/>
      <c r="C56" s="6"/>
      <c r="D56" s="69" t="s">
        <v>176</v>
      </c>
      <c r="E56" s="8"/>
      <c r="F56" s="69" t="s">
        <v>163</v>
      </c>
      <c r="G56" s="9"/>
      <c r="H56" s="69" t="s">
        <v>176</v>
      </c>
      <c r="I56" s="8"/>
      <c r="J56" s="69" t="s">
        <v>163</v>
      </c>
    </row>
    <row r="57" spans="2:10" ht="21">
      <c r="B57" s="6"/>
      <c r="C57" s="6"/>
      <c r="D57" s="69"/>
      <c r="E57" s="8"/>
      <c r="F57" s="64" t="s">
        <v>149</v>
      </c>
      <c r="G57" s="11"/>
      <c r="J57" s="64" t="s">
        <v>149</v>
      </c>
    </row>
    <row r="58" spans="1:10" ht="21">
      <c r="A58" s="10" t="s">
        <v>156</v>
      </c>
      <c r="B58" s="13"/>
      <c r="C58" s="11"/>
      <c r="D58" s="5">
        <f>D36</f>
        <v>50114</v>
      </c>
      <c r="E58" s="13"/>
      <c r="F58" s="5">
        <f>F36</f>
        <v>39867</v>
      </c>
      <c r="G58" s="11"/>
      <c r="H58" s="5">
        <f>+H31</f>
        <v>52487</v>
      </c>
      <c r="J58" s="5">
        <f>+J31</f>
        <v>34401</v>
      </c>
    </row>
    <row r="59" spans="1:10" ht="21">
      <c r="A59" s="10"/>
      <c r="B59" s="13"/>
      <c r="C59" s="13"/>
      <c r="D59" s="29"/>
      <c r="F59" s="29"/>
      <c r="H59" s="29"/>
      <c r="I59" s="11"/>
      <c r="J59" s="29"/>
    </row>
    <row r="60" spans="1:10" ht="21">
      <c r="A60" s="10" t="s">
        <v>121</v>
      </c>
      <c r="B60" s="13"/>
      <c r="C60" s="13"/>
      <c r="D60" s="29"/>
      <c r="F60" s="29"/>
      <c r="H60" s="25"/>
      <c r="I60" s="11"/>
      <c r="J60" s="25"/>
    </row>
    <row r="61" spans="1:10" ht="21">
      <c r="A61" s="3" t="s">
        <v>165</v>
      </c>
      <c r="B61" s="13"/>
      <c r="D61" s="27">
        <v>0</v>
      </c>
      <c r="F61" s="27">
        <v>0</v>
      </c>
      <c r="H61" s="27">
        <v>0</v>
      </c>
      <c r="I61" s="11"/>
      <c r="J61" s="27">
        <v>0</v>
      </c>
    </row>
    <row r="62" spans="1:10" ht="21">
      <c r="A62" s="10"/>
      <c r="B62" s="13"/>
      <c r="D62" s="11"/>
      <c r="F62" s="11"/>
      <c r="H62" s="11"/>
      <c r="I62" s="11"/>
      <c r="J62" s="11"/>
    </row>
    <row r="63" spans="1:10" ht="21.75" thickBot="1">
      <c r="A63" s="10" t="s">
        <v>122</v>
      </c>
      <c r="B63" s="13"/>
      <c r="D63" s="56">
        <f>+D58+D61</f>
        <v>50114</v>
      </c>
      <c r="F63" s="56">
        <f>+F58+F61</f>
        <v>39867</v>
      </c>
      <c r="H63" s="56">
        <f>+H58+H61</f>
        <v>52487</v>
      </c>
      <c r="I63" s="11"/>
      <c r="J63" s="56">
        <f>+J58+J61</f>
        <v>34401</v>
      </c>
    </row>
    <row r="64" spans="1:10" ht="21.75" thickTop="1">
      <c r="A64" s="10"/>
      <c r="B64" s="13"/>
      <c r="D64" s="11"/>
      <c r="F64" s="11"/>
      <c r="H64" s="11"/>
      <c r="I64" s="11"/>
      <c r="J64" s="11"/>
    </row>
    <row r="65" spans="1:10" ht="21">
      <c r="A65" s="1" t="s">
        <v>123</v>
      </c>
      <c r="B65" s="13"/>
      <c r="D65" s="11"/>
      <c r="F65" s="11"/>
      <c r="H65" s="11"/>
      <c r="I65" s="11"/>
      <c r="J65" s="11"/>
    </row>
    <row r="66" spans="1:10" ht="21.75" thickBot="1">
      <c r="A66" s="3" t="s">
        <v>124</v>
      </c>
      <c r="B66" s="13"/>
      <c r="D66" s="11">
        <f>D68-D67</f>
        <v>50224</v>
      </c>
      <c r="F66" s="11">
        <f>F68-F67</f>
        <v>39379</v>
      </c>
      <c r="H66" s="56">
        <f>SUM(H63)</f>
        <v>52487</v>
      </c>
      <c r="I66" s="11"/>
      <c r="J66" s="56">
        <f>SUM(J63)</f>
        <v>34401</v>
      </c>
    </row>
    <row r="67" spans="1:10" ht="21.75" thickTop="1">
      <c r="A67" s="3" t="s">
        <v>125</v>
      </c>
      <c r="B67" s="13"/>
      <c r="D67" s="11">
        <f>D35</f>
        <v>-110</v>
      </c>
      <c r="F67" s="11">
        <f>F35</f>
        <v>488</v>
      </c>
      <c r="H67" s="11"/>
      <c r="I67" s="11"/>
      <c r="J67" s="11"/>
    </row>
    <row r="68" spans="1:10" ht="21.75" thickBot="1">
      <c r="A68" s="10"/>
      <c r="B68" s="13"/>
      <c r="D68" s="57">
        <f>D63</f>
        <v>50114</v>
      </c>
      <c r="F68" s="57">
        <f>F63</f>
        <v>39867</v>
      </c>
      <c r="H68" s="11"/>
      <c r="I68" s="11"/>
      <c r="J68" s="11"/>
    </row>
    <row r="69" spans="1:10" ht="21.75" thickTop="1">
      <c r="A69" s="10"/>
      <c r="B69" s="13"/>
      <c r="D69" s="11"/>
      <c r="F69" s="11"/>
      <c r="H69" s="11"/>
      <c r="I69" s="11"/>
      <c r="J69" s="11"/>
    </row>
    <row r="70" spans="1:2" ht="21">
      <c r="A70" s="3" t="s">
        <v>16</v>
      </c>
      <c r="B70" s="13"/>
    </row>
    <row r="71" spans="1:10" ht="21">
      <c r="A71" s="1"/>
      <c r="B71" s="2"/>
      <c r="C71" s="2"/>
      <c r="D71" s="2"/>
      <c r="E71" s="2"/>
      <c r="F71" s="2"/>
      <c r="G71" s="2"/>
      <c r="H71" s="2"/>
      <c r="I71" s="2"/>
      <c r="J71" s="60" t="s">
        <v>139</v>
      </c>
    </row>
    <row r="72" spans="1:10" ht="21">
      <c r="A72" s="1" t="s">
        <v>88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21">
      <c r="A73" s="1" t="s">
        <v>39</v>
      </c>
      <c r="B73" s="2"/>
      <c r="C73" s="2"/>
      <c r="D73" s="2"/>
      <c r="E73" s="2"/>
      <c r="F73" s="2"/>
      <c r="G73" s="2"/>
      <c r="H73" s="2"/>
      <c r="I73" s="2"/>
      <c r="J73" s="2"/>
    </row>
    <row r="74" spans="1:11" ht="21">
      <c r="A74" s="55" t="s">
        <v>203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0" ht="21">
      <c r="B75" s="4"/>
      <c r="J75" s="4" t="s">
        <v>117</v>
      </c>
    </row>
    <row r="76" spans="2:10" ht="21">
      <c r="B76" s="4"/>
      <c r="D76" s="68"/>
      <c r="E76" s="68" t="s">
        <v>1</v>
      </c>
      <c r="F76" s="68"/>
      <c r="H76" s="5"/>
      <c r="I76" s="68" t="s">
        <v>2</v>
      </c>
      <c r="J76" s="68"/>
    </row>
    <row r="77" spans="2:10" ht="21">
      <c r="B77" s="6"/>
      <c r="C77" s="7" t="s">
        <v>3</v>
      </c>
      <c r="D77" s="69" t="s">
        <v>176</v>
      </c>
      <c r="E77" s="8"/>
      <c r="F77" s="69" t="s">
        <v>163</v>
      </c>
      <c r="G77" s="9"/>
      <c r="H77" s="69" t="s">
        <v>176</v>
      </c>
      <c r="I77" s="8"/>
      <c r="J77" s="69" t="s">
        <v>163</v>
      </c>
    </row>
    <row r="78" spans="2:10" ht="21">
      <c r="B78" s="6"/>
      <c r="C78" s="7"/>
      <c r="D78" s="69"/>
      <c r="E78" s="8"/>
      <c r="F78" s="64" t="s">
        <v>149</v>
      </c>
      <c r="G78" s="11"/>
      <c r="J78" s="64" t="s">
        <v>149</v>
      </c>
    </row>
    <row r="79" spans="1:7" ht="21">
      <c r="A79" s="10" t="s">
        <v>40</v>
      </c>
      <c r="B79" s="13"/>
      <c r="C79" s="11"/>
      <c r="D79" s="13"/>
      <c r="E79" s="13"/>
      <c r="F79" s="13"/>
      <c r="G79" s="11"/>
    </row>
    <row r="80" spans="1:10" ht="21">
      <c r="A80" s="3" t="s">
        <v>41</v>
      </c>
      <c r="B80" s="13"/>
      <c r="C80" s="13"/>
      <c r="D80" s="29">
        <v>619290</v>
      </c>
      <c r="F80" s="29">
        <v>456889</v>
      </c>
      <c r="H80" s="29">
        <v>619419</v>
      </c>
      <c r="I80" s="11"/>
      <c r="J80" s="29">
        <v>457551</v>
      </c>
    </row>
    <row r="81" spans="1:10" ht="21">
      <c r="A81" s="3" t="s">
        <v>42</v>
      </c>
      <c r="B81" s="13"/>
      <c r="C81" s="13"/>
      <c r="D81" s="29">
        <v>7658</v>
      </c>
      <c r="F81" s="29">
        <v>12059</v>
      </c>
      <c r="H81" s="25">
        <v>0</v>
      </c>
      <c r="I81" s="11"/>
      <c r="J81" s="25">
        <v>0</v>
      </c>
    </row>
    <row r="82" spans="1:10" ht="21">
      <c r="A82" s="3" t="s">
        <v>43</v>
      </c>
      <c r="B82" s="13"/>
      <c r="C82" s="13"/>
      <c r="D82" s="29">
        <v>329</v>
      </c>
      <c r="F82" s="29">
        <v>279</v>
      </c>
      <c r="H82" s="29">
        <v>329</v>
      </c>
      <c r="I82" s="11"/>
      <c r="J82" s="29">
        <v>279</v>
      </c>
    </row>
    <row r="83" spans="1:10" ht="21">
      <c r="A83" s="3" t="s">
        <v>134</v>
      </c>
      <c r="B83" s="13"/>
      <c r="C83" s="13"/>
      <c r="D83" s="29">
        <v>19812</v>
      </c>
      <c r="F83" s="29">
        <v>20329</v>
      </c>
      <c r="H83" s="29">
        <v>19812</v>
      </c>
      <c r="I83" s="11"/>
      <c r="J83" s="29">
        <v>20329</v>
      </c>
    </row>
    <row r="84" spans="1:10" ht="21">
      <c r="A84" s="3" t="s">
        <v>205</v>
      </c>
      <c r="B84" s="13"/>
      <c r="C84" s="13"/>
      <c r="D84" s="25">
        <v>0</v>
      </c>
      <c r="F84" s="29">
        <v>7241</v>
      </c>
      <c r="H84" s="25">
        <v>0</v>
      </c>
      <c r="I84" s="11"/>
      <c r="J84" s="29">
        <v>2059</v>
      </c>
    </row>
    <row r="85" spans="1:10" ht="21">
      <c r="A85" s="3" t="s">
        <v>206</v>
      </c>
      <c r="B85" s="13"/>
      <c r="C85" s="13"/>
      <c r="D85" s="29">
        <v>17</v>
      </c>
      <c r="F85" s="29">
        <v>1336</v>
      </c>
      <c r="H85" s="29">
        <v>17</v>
      </c>
      <c r="I85" s="11"/>
      <c r="J85" s="25">
        <v>0</v>
      </c>
    </row>
    <row r="86" spans="1:10" ht="21">
      <c r="A86" s="11" t="s">
        <v>44</v>
      </c>
      <c r="B86" s="13"/>
      <c r="C86" s="13"/>
      <c r="D86" s="5">
        <v>4325</v>
      </c>
      <c r="E86" s="11"/>
      <c r="F86" s="5">
        <v>5896</v>
      </c>
      <c r="G86" s="35"/>
      <c r="H86" s="70">
        <v>6049</v>
      </c>
      <c r="I86" s="35"/>
      <c r="J86" s="70">
        <v>6539</v>
      </c>
    </row>
    <row r="87" spans="1:10" ht="21">
      <c r="A87" s="10" t="s">
        <v>45</v>
      </c>
      <c r="B87" s="13"/>
      <c r="D87" s="5">
        <f>SUM(D80:D86)</f>
        <v>651431</v>
      </c>
      <c r="F87" s="5">
        <f>SUM(F80:F86)</f>
        <v>504029</v>
      </c>
      <c r="H87" s="5">
        <f>SUM(H79:H86)</f>
        <v>645626</v>
      </c>
      <c r="I87" s="11"/>
      <c r="J87" s="5">
        <f>SUM(J79:J86)</f>
        <v>486757</v>
      </c>
    </row>
    <row r="88" spans="1:15" s="11" customFormat="1" ht="21">
      <c r="A88" s="10" t="s">
        <v>46</v>
      </c>
      <c r="B88" s="15"/>
      <c r="C88" s="15"/>
      <c r="D88" s="3"/>
      <c r="E88" s="3"/>
      <c r="F88" s="3"/>
      <c r="G88" s="3"/>
      <c r="H88" s="3"/>
      <c r="J88" s="3"/>
      <c r="N88" s="3"/>
      <c r="O88" s="3"/>
    </row>
    <row r="89" spans="1:10" ht="21">
      <c r="A89" s="3" t="s">
        <v>47</v>
      </c>
      <c r="B89" s="13"/>
      <c r="C89" s="13"/>
      <c r="D89" s="3">
        <v>312204</v>
      </c>
      <c r="F89" s="3">
        <v>228610</v>
      </c>
      <c r="H89" s="3">
        <v>312395</v>
      </c>
      <c r="I89" s="11"/>
      <c r="J89" s="3">
        <v>228977</v>
      </c>
    </row>
    <row r="90" spans="1:10" ht="21">
      <c r="A90" s="3" t="s">
        <v>186</v>
      </c>
      <c r="B90" s="13"/>
      <c r="C90" s="13"/>
      <c r="D90" s="3">
        <v>6507</v>
      </c>
      <c r="F90" s="3">
        <v>6528</v>
      </c>
      <c r="H90" s="14">
        <v>0</v>
      </c>
      <c r="I90" s="11"/>
      <c r="J90" s="14">
        <v>0</v>
      </c>
    </row>
    <row r="91" spans="1:10" ht="21">
      <c r="A91" s="3" t="s">
        <v>135</v>
      </c>
      <c r="B91" s="13"/>
      <c r="C91" s="13"/>
      <c r="D91" s="3">
        <v>2887</v>
      </c>
      <c r="F91" s="3">
        <v>6660</v>
      </c>
      <c r="H91" s="14">
        <v>2887</v>
      </c>
      <c r="I91" s="11"/>
      <c r="J91" s="14">
        <v>6660</v>
      </c>
    </row>
    <row r="92" spans="1:10" ht="21">
      <c r="A92" s="3" t="s">
        <v>48</v>
      </c>
      <c r="B92" s="13"/>
      <c r="C92" s="30"/>
      <c r="D92" s="29">
        <v>90077</v>
      </c>
      <c r="F92" s="29">
        <v>59092</v>
      </c>
      <c r="H92" s="29">
        <v>90035</v>
      </c>
      <c r="I92" s="11"/>
      <c r="J92" s="29">
        <v>59092</v>
      </c>
    </row>
    <row r="93" spans="1:10" ht="21">
      <c r="A93" s="3" t="s">
        <v>49</v>
      </c>
      <c r="B93" s="13"/>
      <c r="C93" s="13"/>
      <c r="D93" s="29">
        <v>64400</v>
      </c>
      <c r="F93" s="29">
        <v>44180</v>
      </c>
      <c r="H93" s="29">
        <v>59351</v>
      </c>
      <c r="I93" s="11"/>
      <c r="J93" s="29">
        <v>37819</v>
      </c>
    </row>
    <row r="94" spans="1:10" ht="21">
      <c r="A94" s="3" t="s">
        <v>164</v>
      </c>
      <c r="B94" s="13"/>
      <c r="C94" s="13"/>
      <c r="D94" s="25">
        <v>4152</v>
      </c>
      <c r="E94" s="14"/>
      <c r="F94" s="25">
        <v>0</v>
      </c>
      <c r="G94" s="14"/>
      <c r="H94" s="25">
        <v>4152</v>
      </c>
      <c r="I94" s="18"/>
      <c r="J94" s="25">
        <v>0</v>
      </c>
    </row>
    <row r="95" spans="1:13" ht="21">
      <c r="A95" s="3" t="s">
        <v>140</v>
      </c>
      <c r="B95" s="13"/>
      <c r="C95" s="13"/>
      <c r="D95" s="25">
        <v>0</v>
      </c>
      <c r="E95" s="14"/>
      <c r="F95" s="25">
        <v>432</v>
      </c>
      <c r="G95" s="14"/>
      <c r="H95" s="25">
        <v>0</v>
      </c>
      <c r="I95" s="14"/>
      <c r="J95" s="25">
        <v>1015</v>
      </c>
      <c r="M95" s="79"/>
    </row>
    <row r="96" spans="1:13" ht="21">
      <c r="A96" s="10" t="s">
        <v>50</v>
      </c>
      <c r="B96" s="13"/>
      <c r="C96" s="13"/>
      <c r="D96" s="71">
        <f>SUM(D89:D95)</f>
        <v>480227</v>
      </c>
      <c r="F96" s="71">
        <f>SUM(F89:F95)</f>
        <v>345502</v>
      </c>
      <c r="H96" s="71">
        <f>SUM(H89:H95)</f>
        <v>468820</v>
      </c>
      <c r="I96" s="11"/>
      <c r="J96" s="71">
        <f>SUM(J89:J95)</f>
        <v>333563</v>
      </c>
      <c r="M96" s="79"/>
    </row>
    <row r="97" spans="1:13" ht="21">
      <c r="A97" s="10" t="s">
        <v>226</v>
      </c>
      <c r="B97" s="13"/>
      <c r="C97" s="13"/>
      <c r="D97" s="11">
        <f>-D96+D87</f>
        <v>171204</v>
      </c>
      <c r="F97" s="11">
        <f>-F96+F87</f>
        <v>158527</v>
      </c>
      <c r="H97" s="11">
        <f>-H96+H87</f>
        <v>176806</v>
      </c>
      <c r="I97" s="11"/>
      <c r="J97" s="11">
        <f>-J96+J87</f>
        <v>153194</v>
      </c>
      <c r="M97" s="79"/>
    </row>
    <row r="98" spans="1:13" ht="21">
      <c r="A98" s="3" t="s">
        <v>51</v>
      </c>
      <c r="B98" s="13"/>
      <c r="C98" s="30"/>
      <c r="D98" s="70">
        <v>-9555</v>
      </c>
      <c r="E98" s="11"/>
      <c r="F98" s="70">
        <v>-10956</v>
      </c>
      <c r="G98" s="11"/>
      <c r="H98" s="70">
        <v>-8857</v>
      </c>
      <c r="I98" s="11"/>
      <c r="J98" s="70">
        <v>-9491</v>
      </c>
      <c r="L98" s="79"/>
      <c r="M98" s="79"/>
    </row>
    <row r="99" spans="1:15" s="11" customFormat="1" ht="21">
      <c r="A99" s="10" t="s">
        <v>179</v>
      </c>
      <c r="B99" s="15"/>
      <c r="C99" s="15"/>
      <c r="D99" s="17">
        <f>SUM(D97:D98)</f>
        <v>161649</v>
      </c>
      <c r="E99" s="17">
        <f>SUM(E97:E98)</f>
        <v>0</v>
      </c>
      <c r="F99" s="17">
        <f>SUM(F97:F98)</f>
        <v>147571</v>
      </c>
      <c r="G99" s="17">
        <f>SUM(G97:G98)</f>
        <v>0</v>
      </c>
      <c r="H99" s="17">
        <f>SUM(H97:H98)</f>
        <v>167949</v>
      </c>
      <c r="I99" s="17">
        <f>SUM(I97:I98)</f>
        <v>0</v>
      </c>
      <c r="J99" s="17">
        <f>SUM(J97:J98)</f>
        <v>143703</v>
      </c>
      <c r="K99" s="17"/>
      <c r="L99" s="79"/>
      <c r="M99" s="79"/>
      <c r="N99" s="3"/>
      <c r="O99" s="3"/>
    </row>
    <row r="100" spans="1:15" s="11" customFormat="1" ht="21">
      <c r="A100" s="3" t="s">
        <v>180</v>
      </c>
      <c r="B100" s="15"/>
      <c r="C100" s="15" t="s">
        <v>215</v>
      </c>
      <c r="D100" s="17">
        <v>-34258</v>
      </c>
      <c r="E100" s="17"/>
      <c r="F100" s="17">
        <f>-30148-3522</f>
        <v>-33670</v>
      </c>
      <c r="G100" s="17"/>
      <c r="H100" s="17">
        <v>-34258</v>
      </c>
      <c r="I100" s="17"/>
      <c r="J100" s="17">
        <f>-30148-3522</f>
        <v>-33670</v>
      </c>
      <c r="K100" s="17"/>
      <c r="N100" s="3"/>
      <c r="O100" s="3"/>
    </row>
    <row r="101" spans="1:13" ht="21.75" thickBot="1">
      <c r="A101" s="1" t="s">
        <v>156</v>
      </c>
      <c r="B101" s="13"/>
      <c r="C101" s="13"/>
      <c r="D101" s="57">
        <f>SUM(D99:D100)</f>
        <v>127391</v>
      </c>
      <c r="F101" s="57">
        <f>SUM(F99:F100)</f>
        <v>113901</v>
      </c>
      <c r="H101" s="57">
        <f>SUM(H99:H100)</f>
        <v>133691</v>
      </c>
      <c r="I101" s="11"/>
      <c r="J101" s="57">
        <f>SUM(J99:J100)</f>
        <v>110033</v>
      </c>
      <c r="L101" s="11"/>
      <c r="M101" s="11"/>
    </row>
    <row r="102" spans="1:10" ht="21.75" thickTop="1">
      <c r="A102" s="32"/>
      <c r="B102" s="13"/>
      <c r="C102" s="13"/>
      <c r="D102" s="11"/>
      <c r="F102" s="11"/>
      <c r="H102" s="11"/>
      <c r="I102" s="11"/>
      <c r="J102" s="11"/>
    </row>
    <row r="103" spans="1:15" s="11" customFormat="1" ht="21">
      <c r="A103" s="1" t="s">
        <v>126</v>
      </c>
      <c r="B103" s="15"/>
      <c r="C103" s="15"/>
      <c r="E103" s="3"/>
      <c r="G103" s="3"/>
      <c r="L103" s="3"/>
      <c r="M103" s="3"/>
      <c r="N103" s="3"/>
      <c r="O103" s="3"/>
    </row>
    <row r="104" spans="1:13" ht="21.75" thickBot="1">
      <c r="A104" s="3" t="s">
        <v>124</v>
      </c>
      <c r="B104" s="13"/>
      <c r="C104" s="13"/>
      <c r="D104" s="11">
        <f>D106-D105</f>
        <v>127691</v>
      </c>
      <c r="F104" s="11">
        <f>F106-F105</f>
        <v>113385</v>
      </c>
      <c r="H104" s="56">
        <f>H101</f>
        <v>133691</v>
      </c>
      <c r="I104" s="11"/>
      <c r="J104" s="56">
        <f>J101</f>
        <v>110033</v>
      </c>
      <c r="L104" s="11"/>
      <c r="M104" s="11"/>
    </row>
    <row r="105" spans="1:10" ht="21.75" thickTop="1">
      <c r="A105" s="3" t="s">
        <v>125</v>
      </c>
      <c r="B105" s="13"/>
      <c r="C105" s="13"/>
      <c r="D105" s="11">
        <v>-300</v>
      </c>
      <c r="F105" s="11">
        <v>516</v>
      </c>
      <c r="H105" s="11"/>
      <c r="I105" s="11"/>
      <c r="J105" s="11"/>
    </row>
    <row r="106" spans="1:11" ht="21.75" thickBot="1">
      <c r="A106" s="32"/>
      <c r="B106" s="13"/>
      <c r="C106" s="11"/>
      <c r="D106" s="57">
        <f>D101</f>
        <v>127391</v>
      </c>
      <c r="F106" s="57">
        <f>F101</f>
        <v>113901</v>
      </c>
      <c r="H106" s="11"/>
      <c r="I106" s="11"/>
      <c r="J106" s="11"/>
      <c r="K106" s="11"/>
    </row>
    <row r="107" spans="2:10" ht="21.75" thickTop="1">
      <c r="B107" s="13"/>
      <c r="C107" s="11"/>
      <c r="I107" s="11"/>
      <c r="J107" s="60" t="s">
        <v>0</v>
      </c>
    </row>
    <row r="108" spans="1:10" ht="21">
      <c r="A108" s="1" t="s">
        <v>52</v>
      </c>
      <c r="B108" s="13"/>
      <c r="C108" s="15">
        <v>27</v>
      </c>
      <c r="D108" s="11"/>
      <c r="F108" s="11"/>
      <c r="H108" s="11"/>
      <c r="I108" s="11"/>
      <c r="J108" s="11"/>
    </row>
    <row r="109" spans="1:10" ht="21.75" thickBot="1">
      <c r="A109" s="32" t="s">
        <v>166</v>
      </c>
      <c r="B109" s="13"/>
      <c r="C109" s="11"/>
      <c r="D109" s="73">
        <f>D104/(D111/1000)</f>
        <v>0.21227741464765776</v>
      </c>
      <c r="E109" s="74"/>
      <c r="F109" s="73">
        <f>F104/600000</f>
        <v>0.188975</v>
      </c>
      <c r="G109" s="74"/>
      <c r="H109" s="73">
        <f>H104/(H111/1000)</f>
        <v>0.22225199772622983</v>
      </c>
      <c r="I109" s="74"/>
      <c r="J109" s="73">
        <f>J104/600000</f>
        <v>0.18338833333333332</v>
      </c>
    </row>
    <row r="110" spans="1:10" ht="8.25" customHeight="1" thickTop="1">
      <c r="A110" s="32"/>
      <c r="B110" s="13"/>
      <c r="C110" s="13"/>
      <c r="D110" s="33"/>
      <c r="E110" s="33"/>
      <c r="F110" s="33"/>
      <c r="G110" s="33"/>
      <c r="H110" s="33"/>
      <c r="I110" s="33"/>
      <c r="J110" s="33"/>
    </row>
    <row r="111" spans="1:15" s="11" customFormat="1" ht="21.75" thickBot="1">
      <c r="A111" s="32" t="s">
        <v>181</v>
      </c>
      <c r="B111" s="13"/>
      <c r="C111" s="33"/>
      <c r="D111" s="23">
        <v>601528901.2820513</v>
      </c>
      <c r="E111" s="18"/>
      <c r="F111" s="23">
        <v>600000000</v>
      </c>
      <c r="G111" s="18"/>
      <c r="H111" s="23">
        <v>601528901.2820513</v>
      </c>
      <c r="I111" s="18"/>
      <c r="J111" s="23">
        <v>600000000</v>
      </c>
      <c r="N111" s="3"/>
      <c r="O111" s="3"/>
    </row>
    <row r="112" spans="1:15" s="11" customFormat="1" ht="9" customHeight="1" thickTop="1">
      <c r="A112" s="32"/>
      <c r="B112" s="13"/>
      <c r="C112" s="33"/>
      <c r="D112" s="18"/>
      <c r="E112" s="18"/>
      <c r="F112" s="18"/>
      <c r="G112" s="18"/>
      <c r="H112" s="18"/>
      <c r="I112" s="18"/>
      <c r="J112" s="18"/>
      <c r="N112" s="3"/>
      <c r="O112" s="3"/>
    </row>
    <row r="113" spans="1:10" ht="21">
      <c r="A113" s="1" t="s">
        <v>182</v>
      </c>
      <c r="B113" s="13"/>
      <c r="C113" s="15">
        <v>27</v>
      </c>
      <c r="D113" s="11"/>
      <c r="E113" s="11"/>
      <c r="F113" s="11"/>
      <c r="G113" s="11"/>
      <c r="H113" s="11"/>
      <c r="J113" s="11"/>
    </row>
    <row r="114" spans="1:10" ht="21.75" thickBot="1">
      <c r="A114" s="32" t="s">
        <v>162</v>
      </c>
      <c r="B114" s="13"/>
      <c r="C114" s="74"/>
      <c r="D114" s="73">
        <f>D104/(D116/1000)</f>
        <v>0.19737972871452905</v>
      </c>
      <c r="E114" s="74"/>
      <c r="F114" s="73">
        <f>F104/(F116/1000)</f>
        <v>0.17747344696865977</v>
      </c>
      <c r="G114" s="74"/>
      <c r="H114" s="73">
        <f>H104/(H116/1000)</f>
        <v>0.2066542928755676</v>
      </c>
      <c r="I114" s="74"/>
      <c r="J114" s="73">
        <f>J104/(J116/1000)</f>
        <v>0.1722268006376729</v>
      </c>
    </row>
    <row r="115" spans="1:10" ht="10.5" customHeight="1" thickTop="1">
      <c r="A115" s="32"/>
      <c r="B115" s="13"/>
      <c r="C115" s="13"/>
      <c r="D115" s="33"/>
      <c r="E115" s="33"/>
      <c r="F115" s="33"/>
      <c r="G115" s="33"/>
      <c r="H115" s="33"/>
      <c r="I115" s="33"/>
      <c r="J115" s="33"/>
    </row>
    <row r="116" spans="1:15" s="11" customFormat="1" ht="21.75" thickBot="1">
      <c r="A116" s="32" t="s">
        <v>181</v>
      </c>
      <c r="B116" s="13"/>
      <c r="C116" s="33"/>
      <c r="D116" s="23">
        <v>646930669.2820513</v>
      </c>
      <c r="E116" s="18"/>
      <c r="F116" s="23">
        <v>638884306</v>
      </c>
      <c r="G116" s="18"/>
      <c r="H116" s="23">
        <v>646930669.2820513</v>
      </c>
      <c r="I116" s="18"/>
      <c r="J116" s="23">
        <v>638884306</v>
      </c>
      <c r="N116" s="3"/>
      <c r="O116" s="3"/>
    </row>
    <row r="117" spans="1:15" s="11" customFormat="1" ht="15" customHeight="1" thickTop="1">
      <c r="A117" s="32"/>
      <c r="B117" s="13"/>
      <c r="C117" s="33"/>
      <c r="N117" s="3"/>
      <c r="O117" s="3"/>
    </row>
    <row r="118" spans="1:6" ht="21">
      <c r="A118" s="3" t="s">
        <v>16</v>
      </c>
      <c r="B118" s="13"/>
      <c r="D118" s="78"/>
      <c r="F118" s="78"/>
    </row>
    <row r="119" spans="1:10" ht="21">
      <c r="A119" s="1"/>
      <c r="B119" s="2"/>
      <c r="C119" s="2"/>
      <c r="D119" s="2"/>
      <c r="E119" s="2"/>
      <c r="F119" s="2"/>
      <c r="G119" s="2"/>
      <c r="H119" s="2"/>
      <c r="I119" s="2"/>
      <c r="J119" s="60" t="s">
        <v>139</v>
      </c>
    </row>
    <row r="120" spans="1:10" ht="21">
      <c r="A120" s="1" t="s">
        <v>88</v>
      </c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>
      <c r="A121" s="55" t="s">
        <v>120</v>
      </c>
      <c r="B121" s="2"/>
      <c r="C121" s="2"/>
      <c r="D121" s="2"/>
      <c r="E121" s="2"/>
      <c r="F121" s="2"/>
      <c r="G121" s="2"/>
      <c r="H121" s="2"/>
      <c r="I121" s="2"/>
      <c r="J121" s="2"/>
    </row>
    <row r="122" spans="1:11" ht="21">
      <c r="A122" s="55" t="s">
        <v>203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0" ht="21">
      <c r="B123" s="4"/>
      <c r="J123" s="4" t="s">
        <v>117</v>
      </c>
    </row>
    <row r="124" spans="2:10" ht="21">
      <c r="B124" s="4"/>
      <c r="D124" s="68"/>
      <c r="E124" s="68" t="s">
        <v>1</v>
      </c>
      <c r="F124" s="68"/>
      <c r="H124" s="5"/>
      <c r="I124" s="68" t="s">
        <v>2</v>
      </c>
      <c r="J124" s="68"/>
    </row>
    <row r="125" spans="2:10" ht="21">
      <c r="B125" s="6"/>
      <c r="C125" s="6"/>
      <c r="D125" s="69" t="s">
        <v>176</v>
      </c>
      <c r="E125" s="8"/>
      <c r="F125" s="69" t="s">
        <v>163</v>
      </c>
      <c r="G125" s="9"/>
      <c r="H125" s="69" t="s">
        <v>176</v>
      </c>
      <c r="I125" s="8"/>
      <c r="J125" s="69" t="s">
        <v>163</v>
      </c>
    </row>
    <row r="126" spans="2:10" ht="21">
      <c r="B126" s="6"/>
      <c r="C126" s="6"/>
      <c r="D126" s="69"/>
      <c r="E126" s="8"/>
      <c r="F126" s="64" t="s">
        <v>149</v>
      </c>
      <c r="G126" s="11"/>
      <c r="J126" s="64" t="s">
        <v>149</v>
      </c>
    </row>
    <row r="127" spans="1:10" ht="21">
      <c r="A127" s="10" t="s">
        <v>156</v>
      </c>
      <c r="B127" s="13"/>
      <c r="C127" s="11"/>
      <c r="D127" s="5">
        <f>+D101</f>
        <v>127391</v>
      </c>
      <c r="E127" s="13"/>
      <c r="F127" s="5">
        <f>+F101</f>
        <v>113901</v>
      </c>
      <c r="G127" s="11"/>
      <c r="H127" s="5">
        <f>+H101</f>
        <v>133691</v>
      </c>
      <c r="J127" s="5">
        <f>+J101</f>
        <v>110033</v>
      </c>
    </row>
    <row r="128" spans="1:10" ht="21">
      <c r="A128" s="10"/>
      <c r="B128" s="13"/>
      <c r="C128" s="13"/>
      <c r="D128" s="29"/>
      <c r="F128" s="29"/>
      <c r="H128" s="29"/>
      <c r="I128" s="11"/>
      <c r="J128" s="29"/>
    </row>
    <row r="129" spans="1:10" ht="21">
      <c r="A129" s="10" t="s">
        <v>121</v>
      </c>
      <c r="B129" s="13"/>
      <c r="C129" s="13"/>
      <c r="D129" s="29"/>
      <c r="F129" s="29"/>
      <c r="H129" s="25"/>
      <c r="I129" s="11"/>
      <c r="J129" s="25"/>
    </row>
    <row r="130" spans="1:10" ht="21">
      <c r="A130" s="3" t="s">
        <v>165</v>
      </c>
      <c r="B130" s="13"/>
      <c r="D130" s="27">
        <v>0</v>
      </c>
      <c r="F130" s="27">
        <v>0</v>
      </c>
      <c r="H130" s="27">
        <v>0</v>
      </c>
      <c r="I130" s="11"/>
      <c r="J130" s="27">
        <v>0</v>
      </c>
    </row>
    <row r="131" spans="1:10" ht="21">
      <c r="A131" s="10"/>
      <c r="B131" s="13"/>
      <c r="D131" s="11"/>
      <c r="F131" s="11"/>
      <c r="H131" s="11"/>
      <c r="I131" s="11"/>
      <c r="J131" s="11"/>
    </row>
    <row r="132" spans="1:10" ht="21.75" thickBot="1">
      <c r="A132" s="10" t="s">
        <v>122</v>
      </c>
      <c r="B132" s="13"/>
      <c r="D132" s="56">
        <f>+D127+D130</f>
        <v>127391</v>
      </c>
      <c r="F132" s="56">
        <f>+F127+F130</f>
        <v>113901</v>
      </c>
      <c r="H132" s="56">
        <f>+H127+H130</f>
        <v>133691</v>
      </c>
      <c r="I132" s="11"/>
      <c r="J132" s="56">
        <f>+J127+J130</f>
        <v>110033</v>
      </c>
    </row>
    <row r="133" spans="1:10" ht="21.75" thickTop="1">
      <c r="A133" s="10"/>
      <c r="B133" s="13"/>
      <c r="D133" s="11"/>
      <c r="F133" s="11"/>
      <c r="H133" s="11"/>
      <c r="I133" s="11"/>
      <c r="J133" s="11"/>
    </row>
    <row r="134" spans="1:10" ht="21">
      <c r="A134" s="1" t="s">
        <v>123</v>
      </c>
      <c r="B134" s="13"/>
      <c r="D134" s="11"/>
      <c r="F134" s="11"/>
      <c r="H134" s="11"/>
      <c r="I134" s="11"/>
      <c r="J134" s="11"/>
    </row>
    <row r="135" spans="1:10" ht="21.75" thickBot="1">
      <c r="A135" s="3" t="s">
        <v>124</v>
      </c>
      <c r="B135" s="13"/>
      <c r="D135" s="11">
        <f>D137-D136</f>
        <v>127691</v>
      </c>
      <c r="F135" s="11">
        <f>F137-F136</f>
        <v>113385</v>
      </c>
      <c r="H135" s="56">
        <f>SUM(H132)</f>
        <v>133691</v>
      </c>
      <c r="I135" s="11"/>
      <c r="J135" s="56">
        <f>SUM(J132)</f>
        <v>110033</v>
      </c>
    </row>
    <row r="136" spans="1:10" ht="21.75" thickTop="1">
      <c r="A136" s="3" t="s">
        <v>125</v>
      </c>
      <c r="B136" s="13"/>
      <c r="D136" s="11">
        <f>D105</f>
        <v>-300</v>
      </c>
      <c r="F136" s="11">
        <f>F105</f>
        <v>516</v>
      </c>
      <c r="H136" s="11"/>
      <c r="I136" s="11"/>
      <c r="J136" s="11"/>
    </row>
    <row r="137" spans="1:10" ht="21.75" thickBot="1">
      <c r="A137" s="10"/>
      <c r="B137" s="13"/>
      <c r="D137" s="57">
        <f>D132</f>
        <v>127391</v>
      </c>
      <c r="F137" s="57">
        <f>F132</f>
        <v>113901</v>
      </c>
      <c r="H137" s="11"/>
      <c r="I137" s="11"/>
      <c r="J137" s="11"/>
    </row>
    <row r="138" spans="1:10" ht="21.75" thickTop="1">
      <c r="A138" s="10"/>
      <c r="B138" s="13"/>
      <c r="D138" s="11"/>
      <c r="F138" s="11"/>
      <c r="H138" s="11"/>
      <c r="I138" s="11"/>
      <c r="J138" s="11"/>
    </row>
    <row r="139" spans="1:2" ht="21">
      <c r="A139" s="3" t="s">
        <v>16</v>
      </c>
      <c r="B139" s="13"/>
    </row>
  </sheetData>
  <sheetProtection/>
  <printOptions/>
  <pageMargins left="0.984251968503937" right="0.1968503937007874" top="0.7874015748031497" bottom="0.2755905511811024" header="0.1968503937007874" footer="0.1968503937007874"/>
  <pageSetup horizontalDpi="600" verticalDpi="600" orientation="portrait" paperSize="9" scale="80" r:id="rId1"/>
  <rowBreaks count="3" manualBreakCount="3">
    <brk id="49" max="255" man="1"/>
    <brk id="70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90" zoomScaleNormal="90" zoomScalePageLayoutView="0" workbookViewId="0" topLeftCell="A9">
      <selection activeCell="C22" sqref="C22"/>
    </sheetView>
  </sheetViews>
  <sheetFormatPr defaultColWidth="10.7109375" defaultRowHeight="21" customHeight="1"/>
  <cols>
    <col min="1" max="1" width="47.140625" style="37" customWidth="1"/>
    <col min="2" max="2" width="2.57421875" style="37" customWidth="1"/>
    <col min="3" max="3" width="14.7109375" style="37" customWidth="1"/>
    <col min="4" max="4" width="2.140625" style="37" customWidth="1"/>
    <col min="5" max="5" width="14.7109375" style="37" customWidth="1"/>
    <col min="6" max="6" width="2.140625" style="37" customWidth="1"/>
    <col min="7" max="7" width="14.7109375" style="37" customWidth="1"/>
    <col min="8" max="8" width="2.140625" style="37" customWidth="1"/>
    <col min="9" max="9" width="14.7109375" style="37" customWidth="1"/>
    <col min="10" max="10" width="2.140625" style="37" customWidth="1"/>
    <col min="11" max="11" width="14.7109375" style="37" customWidth="1"/>
    <col min="12" max="12" width="2.140625" style="37" customWidth="1"/>
    <col min="13" max="13" width="14.7109375" style="37" customWidth="1"/>
    <col min="14" max="14" width="2.140625" style="37" customWidth="1"/>
    <col min="15" max="15" width="14.7109375" style="37" customWidth="1"/>
    <col min="16" max="16" width="2.140625" style="37" customWidth="1"/>
    <col min="17" max="17" width="14.7109375" style="37" customWidth="1"/>
    <col min="18" max="18" width="2.140625" style="37" customWidth="1"/>
    <col min="19" max="19" width="14.7109375" style="37" customWidth="1"/>
    <col min="20" max="20" width="2.140625" style="37" customWidth="1"/>
    <col min="21" max="21" width="14.7109375" style="37" customWidth="1"/>
    <col min="22" max="22" width="1.7109375" style="37" customWidth="1"/>
    <col min="23" max="16384" width="10.7109375" style="37" customWidth="1"/>
  </cols>
  <sheetData>
    <row r="1" spans="2:21" ht="21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U1" s="41" t="s">
        <v>139</v>
      </c>
    </row>
    <row r="2" spans="1:12" ht="21.75">
      <c r="A2" s="86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2" ht="21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1" customHeight="1">
      <c r="A4" s="93" t="s">
        <v>203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21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 t="s">
        <v>117</v>
      </c>
      <c r="V5" s="40"/>
    </row>
    <row r="6" spans="1:21" ht="21" customHeight="1">
      <c r="A6" s="40"/>
      <c r="B6" s="40"/>
      <c r="C6" s="92" t="s">
        <v>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3:21" ht="21" customHeight="1">
      <c r="C7" s="94" t="s">
        <v>87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S7" s="42" t="s">
        <v>105</v>
      </c>
      <c r="U7" s="41"/>
    </row>
    <row r="8" spans="3:21" ht="21" customHeight="1">
      <c r="C8" s="42"/>
      <c r="D8" s="42"/>
      <c r="E8" s="42"/>
      <c r="F8" s="42"/>
      <c r="G8" s="42"/>
      <c r="H8" s="42"/>
      <c r="I8" s="42"/>
      <c r="J8" s="42"/>
      <c r="K8" s="42"/>
      <c r="L8" s="42"/>
      <c r="M8" s="94" t="s">
        <v>102</v>
      </c>
      <c r="N8" s="94"/>
      <c r="O8" s="94"/>
      <c r="P8" s="42"/>
      <c r="Q8" s="42"/>
      <c r="S8" s="42" t="s">
        <v>106</v>
      </c>
      <c r="U8" s="41"/>
    </row>
    <row r="9" spans="3:21" ht="21" customHeight="1">
      <c r="C9" s="42"/>
      <c r="D9" s="42"/>
      <c r="E9" s="42"/>
      <c r="F9" s="42"/>
      <c r="G9" s="42"/>
      <c r="H9" s="42"/>
      <c r="I9" s="42"/>
      <c r="J9" s="42"/>
      <c r="K9" s="42"/>
      <c r="L9" s="42"/>
      <c r="M9" s="42" t="s">
        <v>80</v>
      </c>
      <c r="N9" s="42"/>
      <c r="O9" s="42" t="s">
        <v>86</v>
      </c>
      <c r="P9" s="42"/>
      <c r="Q9" s="42" t="s">
        <v>86</v>
      </c>
      <c r="S9" s="42" t="s">
        <v>107</v>
      </c>
      <c r="U9" s="42" t="s">
        <v>86</v>
      </c>
    </row>
    <row r="10" spans="1:21" ht="21" customHeight="1">
      <c r="A10" s="40"/>
      <c r="C10" s="40" t="s">
        <v>108</v>
      </c>
      <c r="D10" s="40"/>
      <c r="E10" s="42" t="s">
        <v>81</v>
      </c>
      <c r="F10" s="40"/>
      <c r="G10" s="42" t="s">
        <v>80</v>
      </c>
      <c r="H10" s="40"/>
      <c r="I10" s="92" t="s">
        <v>33</v>
      </c>
      <c r="J10" s="92"/>
      <c r="K10" s="92"/>
      <c r="L10" s="42"/>
      <c r="M10" s="42" t="s">
        <v>82</v>
      </c>
      <c r="N10" s="42"/>
      <c r="O10" s="42" t="s">
        <v>109</v>
      </c>
      <c r="P10" s="42"/>
      <c r="Q10" s="42" t="s">
        <v>29</v>
      </c>
      <c r="R10" s="40"/>
      <c r="S10" s="42" t="s">
        <v>110</v>
      </c>
      <c r="T10" s="40"/>
      <c r="U10" s="42" t="s">
        <v>111</v>
      </c>
    </row>
    <row r="11" spans="1:21" ht="21" customHeight="1">
      <c r="A11" s="40"/>
      <c r="C11" s="85" t="s">
        <v>112</v>
      </c>
      <c r="D11" s="40"/>
      <c r="E11" s="85" t="s">
        <v>83</v>
      </c>
      <c r="F11" s="40"/>
      <c r="G11" s="85" t="s">
        <v>145</v>
      </c>
      <c r="H11" s="40"/>
      <c r="I11" s="85" t="s">
        <v>84</v>
      </c>
      <c r="J11" s="40"/>
      <c r="K11" s="85" t="s">
        <v>85</v>
      </c>
      <c r="L11" s="42"/>
      <c r="M11" s="85" t="s">
        <v>4</v>
      </c>
      <c r="N11" s="42"/>
      <c r="O11" s="85" t="s">
        <v>113</v>
      </c>
      <c r="P11" s="42"/>
      <c r="Q11" s="85" t="s">
        <v>114</v>
      </c>
      <c r="R11" s="40"/>
      <c r="S11" s="85" t="s">
        <v>115</v>
      </c>
      <c r="T11" s="40"/>
      <c r="U11" s="85" t="s">
        <v>116</v>
      </c>
    </row>
    <row r="12" spans="1:21" s="44" customFormat="1" ht="21" customHeight="1">
      <c r="A12" s="43" t="s">
        <v>150</v>
      </c>
      <c r="C12" s="37">
        <v>600000</v>
      </c>
      <c r="D12" s="45"/>
      <c r="E12" s="37">
        <v>165337</v>
      </c>
      <c r="F12" s="45"/>
      <c r="G12" s="51">
        <v>0</v>
      </c>
      <c r="H12" s="45"/>
      <c r="I12" s="37">
        <v>4646</v>
      </c>
      <c r="J12" s="45"/>
      <c r="K12" s="37">
        <v>-335236</v>
      </c>
      <c r="L12" s="45"/>
      <c r="M12" s="37">
        <v>9222</v>
      </c>
      <c r="N12" s="37"/>
      <c r="O12" s="46">
        <f>SUM(M12:N12)</f>
        <v>9222</v>
      </c>
      <c r="P12" s="45"/>
      <c r="Q12" s="37">
        <f>SUM(C12:K12,O12)</f>
        <v>443969</v>
      </c>
      <c r="R12" s="45"/>
      <c r="S12" s="37">
        <v>-1540</v>
      </c>
      <c r="T12" s="45"/>
      <c r="U12" s="45">
        <f>SUM(Q12:S12)</f>
        <v>442429</v>
      </c>
    </row>
    <row r="13" spans="1:21" s="44" customFormat="1" ht="21" customHeight="1">
      <c r="A13" s="37" t="s">
        <v>151</v>
      </c>
      <c r="C13" s="37"/>
      <c r="D13" s="45"/>
      <c r="E13" s="37"/>
      <c r="F13" s="45"/>
      <c r="G13" s="51"/>
      <c r="H13" s="45"/>
      <c r="I13" s="37"/>
      <c r="J13" s="45"/>
      <c r="K13" s="37"/>
      <c r="L13" s="45"/>
      <c r="M13" s="37"/>
      <c r="N13" s="37"/>
      <c r="O13" s="51"/>
      <c r="P13" s="45"/>
      <c r="Q13" s="37"/>
      <c r="R13" s="45"/>
      <c r="S13" s="37"/>
      <c r="T13" s="45"/>
      <c r="U13" s="45"/>
    </row>
    <row r="14" spans="1:21" s="44" customFormat="1" ht="21" customHeight="1">
      <c r="A14" s="37" t="s">
        <v>216</v>
      </c>
      <c r="C14" s="65">
        <v>0</v>
      </c>
      <c r="D14" s="45"/>
      <c r="E14" s="65">
        <v>0</v>
      </c>
      <c r="F14" s="45"/>
      <c r="G14" s="65">
        <v>0</v>
      </c>
      <c r="H14" s="45"/>
      <c r="I14" s="65">
        <v>0</v>
      </c>
      <c r="J14" s="45"/>
      <c r="K14" s="88">
        <v>59586</v>
      </c>
      <c r="L14" s="89"/>
      <c r="M14" s="90">
        <v>-1844</v>
      </c>
      <c r="N14" s="37"/>
      <c r="O14" s="65">
        <f>SUM(M14:N14)</f>
        <v>-1844</v>
      </c>
      <c r="P14" s="45"/>
      <c r="Q14" s="66">
        <f>SUM(C14:K14,O14)</f>
        <v>57742</v>
      </c>
      <c r="R14" s="45"/>
      <c r="S14" s="65">
        <v>0</v>
      </c>
      <c r="T14" s="45"/>
      <c r="U14" s="65">
        <f>SUM(Q14:S14)</f>
        <v>57742</v>
      </c>
    </row>
    <row r="15" spans="1:21" s="44" customFormat="1" ht="21" customHeight="1">
      <c r="A15" s="43" t="s">
        <v>152</v>
      </c>
      <c r="C15" s="37">
        <f>SUM(C12:C14)</f>
        <v>600000</v>
      </c>
      <c r="D15" s="45"/>
      <c r="E15" s="37">
        <f>SUM(E12:E14)</f>
        <v>165337</v>
      </c>
      <c r="F15" s="45"/>
      <c r="G15" s="51">
        <v>0</v>
      </c>
      <c r="H15" s="45"/>
      <c r="I15" s="37">
        <f>SUM(I12:I14)</f>
        <v>4646</v>
      </c>
      <c r="J15" s="45"/>
      <c r="K15" s="37">
        <f>SUM(K12:K14)</f>
        <v>-275650</v>
      </c>
      <c r="L15" s="45"/>
      <c r="M15" s="37">
        <f>SUM(M12:M14)</f>
        <v>7378</v>
      </c>
      <c r="N15" s="37"/>
      <c r="O15" s="37">
        <f>SUM(O12:O14)</f>
        <v>7378</v>
      </c>
      <c r="P15" s="45"/>
      <c r="Q15" s="37">
        <f>SUM(C15:K15,O15)</f>
        <v>501711</v>
      </c>
      <c r="R15" s="45"/>
      <c r="S15" s="37">
        <f>SUM(S12:S14)</f>
        <v>-1540</v>
      </c>
      <c r="T15" s="45"/>
      <c r="U15" s="37">
        <f>SUM(U12:U14)</f>
        <v>500171</v>
      </c>
    </row>
    <row r="16" spans="1:21" s="44" customFormat="1" ht="21" customHeight="1">
      <c r="A16" s="37" t="s">
        <v>217</v>
      </c>
      <c r="C16" s="37">
        <v>-240000</v>
      </c>
      <c r="D16" s="45"/>
      <c r="E16" s="37">
        <v>-165337</v>
      </c>
      <c r="F16" s="45"/>
      <c r="G16" s="37">
        <v>15267</v>
      </c>
      <c r="H16" s="45"/>
      <c r="I16" s="37">
        <v>-4646</v>
      </c>
      <c r="J16" s="45"/>
      <c r="K16" s="37">
        <v>394716</v>
      </c>
      <c r="L16" s="45"/>
      <c r="M16" s="51">
        <v>0</v>
      </c>
      <c r="N16" s="37"/>
      <c r="O16" s="51">
        <f>SUM(M16:N16)</f>
        <v>0</v>
      </c>
      <c r="P16" s="45"/>
      <c r="Q16" s="51">
        <f>SUM(C16:K16,O16)</f>
        <v>0</v>
      </c>
      <c r="R16" s="45"/>
      <c r="S16" s="51">
        <v>0</v>
      </c>
      <c r="T16" s="45"/>
      <c r="U16" s="51">
        <f>SUM(Q16:S16)</f>
        <v>0</v>
      </c>
    </row>
    <row r="17" spans="1:21" s="44" customFormat="1" ht="21" customHeight="1">
      <c r="A17" s="37" t="s">
        <v>218</v>
      </c>
      <c r="C17" s="51">
        <v>0</v>
      </c>
      <c r="D17" s="45"/>
      <c r="E17" s="51">
        <v>0</v>
      </c>
      <c r="F17" s="45"/>
      <c r="G17" s="51">
        <v>0</v>
      </c>
      <c r="H17" s="45"/>
      <c r="I17" s="51">
        <v>0</v>
      </c>
      <c r="J17" s="45"/>
      <c r="K17" s="37">
        <v>-60000</v>
      </c>
      <c r="L17" s="45"/>
      <c r="M17" s="51">
        <v>0</v>
      </c>
      <c r="N17" s="37"/>
      <c r="O17" s="51">
        <v>0</v>
      </c>
      <c r="P17" s="45"/>
      <c r="Q17" s="51">
        <f>SUM(C17:K17,O17)</f>
        <v>-60000</v>
      </c>
      <c r="R17" s="45"/>
      <c r="S17" s="51">
        <v>0</v>
      </c>
      <c r="T17" s="45"/>
      <c r="U17" s="51">
        <f>SUM(Q17:S17)</f>
        <v>-60000</v>
      </c>
    </row>
    <row r="18" spans="1:21" s="44" customFormat="1" ht="21" customHeight="1">
      <c r="A18" s="37" t="s">
        <v>219</v>
      </c>
      <c r="C18" s="51">
        <v>0</v>
      </c>
      <c r="D18" s="45"/>
      <c r="E18" s="51">
        <v>0</v>
      </c>
      <c r="F18" s="45"/>
      <c r="G18" s="51">
        <v>0</v>
      </c>
      <c r="H18" s="45"/>
      <c r="I18" s="37">
        <v>7009</v>
      </c>
      <c r="J18" s="45"/>
      <c r="K18" s="37">
        <v>-7009</v>
      </c>
      <c r="L18" s="45"/>
      <c r="M18" s="51">
        <v>0</v>
      </c>
      <c r="N18" s="37"/>
      <c r="O18" s="51">
        <v>0</v>
      </c>
      <c r="P18" s="45"/>
      <c r="Q18" s="51">
        <f>SUM(C18:K18,O18)</f>
        <v>0</v>
      </c>
      <c r="R18" s="45"/>
      <c r="S18" s="51">
        <v>0</v>
      </c>
      <c r="T18" s="45"/>
      <c r="U18" s="51">
        <f>SUM(Q18:S18)</f>
        <v>0</v>
      </c>
    </row>
    <row r="19" spans="1:21" ht="21" customHeight="1">
      <c r="A19" s="37" t="s">
        <v>177</v>
      </c>
      <c r="C19" s="47">
        <v>0</v>
      </c>
      <c r="D19" s="48"/>
      <c r="E19" s="47">
        <v>0</v>
      </c>
      <c r="F19" s="48"/>
      <c r="G19" s="47">
        <v>0</v>
      </c>
      <c r="H19" s="48"/>
      <c r="I19" s="47">
        <v>0</v>
      </c>
      <c r="J19" s="45"/>
      <c r="K19" s="45">
        <f>plt!F104</f>
        <v>113385</v>
      </c>
      <c r="L19" s="45"/>
      <c r="M19" s="49">
        <f>+'[1]bs&amp;plt'!D145</f>
        <v>0</v>
      </c>
      <c r="N19" s="47"/>
      <c r="O19" s="49">
        <f>SUM(M19)</f>
        <v>0</v>
      </c>
      <c r="P19" s="45"/>
      <c r="Q19" s="49">
        <f>SUM(C19:K19)+O19</f>
        <v>113385</v>
      </c>
      <c r="R19" s="45"/>
      <c r="S19" s="47">
        <f>plt!F105</f>
        <v>516</v>
      </c>
      <c r="T19" s="45"/>
      <c r="U19" s="47">
        <f>SUM(Q19:S19)</f>
        <v>113901</v>
      </c>
    </row>
    <row r="20" spans="1:21" ht="21" customHeight="1" thickBot="1">
      <c r="A20" s="43" t="s">
        <v>204</v>
      </c>
      <c r="C20" s="50">
        <f>SUM(C15:C19)</f>
        <v>360000</v>
      </c>
      <c r="D20" s="41"/>
      <c r="E20" s="61">
        <v>0</v>
      </c>
      <c r="F20" s="41"/>
      <c r="G20" s="50">
        <f>SUM(G15:G19)</f>
        <v>15267</v>
      </c>
      <c r="H20" s="41"/>
      <c r="I20" s="50">
        <f>SUM(I15:I19)</f>
        <v>7009</v>
      </c>
      <c r="J20" s="41"/>
      <c r="K20" s="50">
        <f>SUM(K15:K19)</f>
        <v>165442</v>
      </c>
      <c r="L20" s="45"/>
      <c r="M20" s="50">
        <f>SUM(M15:M19)</f>
        <v>7378</v>
      </c>
      <c r="N20" s="45"/>
      <c r="O20" s="50">
        <f>SUM(O15:O19)</f>
        <v>7378</v>
      </c>
      <c r="P20" s="45"/>
      <c r="Q20" s="50">
        <f>SUM(Q15:Q19)</f>
        <v>555096</v>
      </c>
      <c r="R20" s="41"/>
      <c r="S20" s="50">
        <f>SUM(S15:S19)</f>
        <v>-1024</v>
      </c>
      <c r="T20" s="41"/>
      <c r="U20" s="50">
        <f>SUM(U15:U19)</f>
        <v>554072</v>
      </c>
    </row>
    <row r="21" s="44" customFormat="1" ht="21" customHeight="1" thickTop="1"/>
    <row r="22" spans="1:21" s="44" customFormat="1" ht="21" customHeight="1">
      <c r="A22" s="43" t="s">
        <v>153</v>
      </c>
      <c r="C22" s="37">
        <v>360000</v>
      </c>
      <c r="D22" s="45"/>
      <c r="E22" s="51">
        <v>0</v>
      </c>
      <c r="F22" s="45"/>
      <c r="G22" s="51">
        <v>15267</v>
      </c>
      <c r="H22" s="45"/>
      <c r="I22" s="37">
        <v>9830</v>
      </c>
      <c r="J22" s="45"/>
      <c r="K22" s="37">
        <v>157788</v>
      </c>
      <c r="L22" s="45"/>
      <c r="M22" s="37">
        <v>9222</v>
      </c>
      <c r="N22" s="37"/>
      <c r="O22" s="51">
        <f>SUM(M22:N22)</f>
        <v>9222</v>
      </c>
      <c r="P22" s="45"/>
      <c r="Q22" s="37">
        <f>SUM(C22:K22,O22)</f>
        <v>552107</v>
      </c>
      <c r="R22" s="45"/>
      <c r="S22" s="37">
        <v>-505</v>
      </c>
      <c r="T22" s="45"/>
      <c r="U22" s="45">
        <f>SUM(Q22:S22)</f>
        <v>551602</v>
      </c>
    </row>
    <row r="23" spans="1:21" s="44" customFormat="1" ht="21" customHeight="1">
      <c r="A23" s="37" t="s">
        <v>151</v>
      </c>
      <c r="C23" s="37"/>
      <c r="D23" s="45"/>
      <c r="E23" s="37"/>
      <c r="F23" s="45"/>
      <c r="G23" s="51"/>
      <c r="H23" s="45"/>
      <c r="I23" s="37"/>
      <c r="J23" s="45"/>
      <c r="K23" s="37"/>
      <c r="L23" s="45"/>
      <c r="M23" s="37"/>
      <c r="N23" s="37"/>
      <c r="O23" s="51"/>
      <c r="P23" s="45"/>
      <c r="Q23" s="37"/>
      <c r="R23" s="45"/>
      <c r="S23" s="37"/>
      <c r="T23" s="45"/>
      <c r="U23" s="45"/>
    </row>
    <row r="24" spans="1:21" s="44" customFormat="1" ht="21" customHeight="1">
      <c r="A24" s="37" t="s">
        <v>216</v>
      </c>
      <c r="C24" s="65">
        <v>0</v>
      </c>
      <c r="D24" s="45"/>
      <c r="E24" s="65">
        <v>0</v>
      </c>
      <c r="F24" s="45"/>
      <c r="G24" s="65">
        <v>0</v>
      </c>
      <c r="H24" s="45"/>
      <c r="I24" s="65">
        <v>0</v>
      </c>
      <c r="J24" s="45"/>
      <c r="K24" s="66">
        <v>13423</v>
      </c>
      <c r="L24" s="45"/>
      <c r="M24" s="65">
        <v>-1844</v>
      </c>
      <c r="N24" s="37"/>
      <c r="O24" s="65">
        <f>M24</f>
        <v>-1844</v>
      </c>
      <c r="P24" s="45"/>
      <c r="Q24" s="66">
        <f>SUM(C24:K24,O24)</f>
        <v>11579</v>
      </c>
      <c r="R24" s="45"/>
      <c r="S24" s="65">
        <v>0</v>
      </c>
      <c r="T24" s="45"/>
      <c r="U24" s="65">
        <f>SUM(Q24:S24)</f>
        <v>11579</v>
      </c>
    </row>
    <row r="25" spans="1:21" s="44" customFormat="1" ht="21" customHeight="1">
      <c r="A25" s="43" t="s">
        <v>154</v>
      </c>
      <c r="C25" s="51">
        <f>SUM(C22:C24)</f>
        <v>360000</v>
      </c>
      <c r="D25" s="45"/>
      <c r="E25" s="51">
        <f>SUM(E22:E24)</f>
        <v>0</v>
      </c>
      <c r="F25" s="45"/>
      <c r="G25" s="51">
        <f>SUM(G22:G24)</f>
        <v>15267</v>
      </c>
      <c r="H25" s="45"/>
      <c r="I25" s="51">
        <f>SUM(I22:I24)</f>
        <v>9830</v>
      </c>
      <c r="J25" s="45"/>
      <c r="K25" s="51">
        <f>SUM(K22:K24)</f>
        <v>171211</v>
      </c>
      <c r="L25" s="45"/>
      <c r="M25" s="51">
        <f>SUM(M22:M24)</f>
        <v>7378</v>
      </c>
      <c r="N25" s="37"/>
      <c r="O25" s="51">
        <f>SUM(O22:O24)</f>
        <v>7378</v>
      </c>
      <c r="P25" s="45"/>
      <c r="Q25" s="51">
        <f>SUM(Q22:Q24)</f>
        <v>563686</v>
      </c>
      <c r="R25" s="45"/>
      <c r="S25" s="51">
        <f>SUM(S22:S24)</f>
        <v>-505</v>
      </c>
      <c r="T25" s="45"/>
      <c r="U25" s="51">
        <f>SUM(U22:U24)</f>
        <v>563181</v>
      </c>
    </row>
    <row r="26" spans="1:21" s="44" customFormat="1" ht="21" customHeight="1">
      <c r="A26" s="37" t="s">
        <v>227</v>
      </c>
      <c r="C26" s="51"/>
      <c r="D26" s="45"/>
      <c r="E26" s="51"/>
      <c r="F26" s="45"/>
      <c r="G26" s="51"/>
      <c r="H26" s="45"/>
      <c r="I26" s="51"/>
      <c r="J26" s="45"/>
      <c r="K26" s="51"/>
      <c r="L26" s="45"/>
      <c r="M26" s="51"/>
      <c r="N26" s="37"/>
      <c r="O26" s="51"/>
      <c r="P26" s="45"/>
      <c r="Q26" s="51"/>
      <c r="R26" s="45"/>
      <c r="S26" s="51"/>
      <c r="T26" s="45"/>
      <c r="U26" s="51"/>
    </row>
    <row r="27" spans="1:21" s="44" customFormat="1" ht="21" customHeight="1">
      <c r="A27" s="37" t="s">
        <v>220</v>
      </c>
      <c r="C27" s="47">
        <v>4553</v>
      </c>
      <c r="D27" s="45"/>
      <c r="E27" s="47">
        <f>15178-C27</f>
        <v>10625</v>
      </c>
      <c r="F27" s="45"/>
      <c r="G27" s="51">
        <v>0</v>
      </c>
      <c r="H27" s="45"/>
      <c r="I27" s="51">
        <v>0</v>
      </c>
      <c r="J27" s="45"/>
      <c r="K27" s="51">
        <v>0</v>
      </c>
      <c r="L27" s="45"/>
      <c r="M27" s="51">
        <v>0</v>
      </c>
      <c r="N27" s="37"/>
      <c r="O27" s="51">
        <v>0</v>
      </c>
      <c r="P27" s="45"/>
      <c r="Q27" s="51">
        <f>SUM(C27:K27,O27)</f>
        <v>15178</v>
      </c>
      <c r="R27" s="45"/>
      <c r="S27" s="51">
        <v>0</v>
      </c>
      <c r="T27" s="45"/>
      <c r="U27" s="51">
        <f>SUM(Q27:S27)</f>
        <v>15178</v>
      </c>
    </row>
    <row r="28" spans="1:21" s="44" customFormat="1" ht="21" customHeight="1">
      <c r="A28" s="37" t="s">
        <v>218</v>
      </c>
      <c r="C28" s="51">
        <v>0</v>
      </c>
      <c r="D28" s="45"/>
      <c r="E28" s="51">
        <v>0</v>
      </c>
      <c r="F28" s="45"/>
      <c r="G28" s="51">
        <v>0</v>
      </c>
      <c r="H28" s="45"/>
      <c r="I28" s="51">
        <v>0</v>
      </c>
      <c r="J28" s="45"/>
      <c r="K28" s="51">
        <f>'[2]company'!K27</f>
        <v>-108451</v>
      </c>
      <c r="L28" s="45"/>
      <c r="M28" s="51">
        <v>0</v>
      </c>
      <c r="N28" s="37"/>
      <c r="O28" s="51">
        <v>0</v>
      </c>
      <c r="P28" s="45"/>
      <c r="Q28" s="51">
        <f>K28</f>
        <v>-108451</v>
      </c>
      <c r="R28" s="45"/>
      <c r="S28" s="51">
        <v>0</v>
      </c>
      <c r="T28" s="45"/>
      <c r="U28" s="51">
        <f>SUM(Q28:S28)</f>
        <v>-108451</v>
      </c>
    </row>
    <row r="29" spans="1:21" s="44" customFormat="1" ht="21" customHeight="1">
      <c r="A29" s="37" t="s">
        <v>219</v>
      </c>
      <c r="C29" s="51">
        <v>0</v>
      </c>
      <c r="D29" s="45"/>
      <c r="E29" s="51">
        <v>0</v>
      </c>
      <c r="F29" s="45"/>
      <c r="G29" s="51">
        <v>0</v>
      </c>
      <c r="H29" s="45"/>
      <c r="I29" s="51">
        <f>-K29</f>
        <v>6684</v>
      </c>
      <c r="J29" s="45"/>
      <c r="K29" s="51">
        <f>company!K28</f>
        <v>-6684</v>
      </c>
      <c r="L29" s="45"/>
      <c r="M29" s="51">
        <v>0</v>
      </c>
      <c r="N29" s="45"/>
      <c r="O29" s="51">
        <v>0</v>
      </c>
      <c r="P29" s="45"/>
      <c r="Q29" s="51">
        <f>SUM(C29:K29,O29)</f>
        <v>0</v>
      </c>
      <c r="R29" s="45"/>
      <c r="S29" s="51">
        <v>0</v>
      </c>
      <c r="T29" s="45"/>
      <c r="U29" s="51">
        <f>SUM(Q29:S29)</f>
        <v>0</v>
      </c>
    </row>
    <row r="30" spans="1:21" ht="21" customHeight="1">
      <c r="A30" s="37" t="s">
        <v>141</v>
      </c>
      <c r="C30" s="47">
        <v>0</v>
      </c>
      <c r="D30" s="48"/>
      <c r="E30" s="47">
        <v>0</v>
      </c>
      <c r="F30" s="48"/>
      <c r="G30" s="47">
        <v>0</v>
      </c>
      <c r="H30" s="48"/>
      <c r="I30" s="47">
        <v>0</v>
      </c>
      <c r="J30" s="45"/>
      <c r="K30" s="47">
        <f>plt!D104</f>
        <v>127691</v>
      </c>
      <c r="L30" s="45"/>
      <c r="M30" s="49">
        <v>0</v>
      </c>
      <c r="N30" s="47"/>
      <c r="O30" s="49">
        <f>SUM(M30)</f>
        <v>0</v>
      </c>
      <c r="P30" s="45"/>
      <c r="Q30" s="49">
        <f>SUM(C30:K30)+O30</f>
        <v>127691</v>
      </c>
      <c r="R30" s="45"/>
      <c r="S30" s="47">
        <f>plt!D105</f>
        <v>-300</v>
      </c>
      <c r="T30" s="45"/>
      <c r="U30" s="47">
        <f>SUM(Q30:S30)</f>
        <v>127391</v>
      </c>
    </row>
    <row r="31" spans="1:21" ht="21" customHeight="1" thickBot="1">
      <c r="A31" s="43" t="s">
        <v>210</v>
      </c>
      <c r="C31" s="50">
        <f>SUM(C25:C30)</f>
        <v>364553</v>
      </c>
      <c r="D31" s="41"/>
      <c r="E31" s="61">
        <f>SUM(E25:E30)</f>
        <v>10625</v>
      </c>
      <c r="F31" s="41"/>
      <c r="G31" s="50">
        <f>SUM(G25:G30)</f>
        <v>15267</v>
      </c>
      <c r="H31" s="48"/>
      <c r="I31" s="50">
        <f>SUM(I25:I30)</f>
        <v>16514</v>
      </c>
      <c r="J31" s="41"/>
      <c r="K31" s="50">
        <f>SUM(K25:K30)</f>
        <v>183767</v>
      </c>
      <c r="L31" s="45"/>
      <c r="M31" s="50">
        <f>SUM(M25:M30)</f>
        <v>7378</v>
      </c>
      <c r="N31" s="45"/>
      <c r="O31" s="50">
        <f>SUM(O25:O30)</f>
        <v>7378</v>
      </c>
      <c r="P31" s="45"/>
      <c r="Q31" s="50">
        <f>SUM(Q25:Q30)</f>
        <v>598104</v>
      </c>
      <c r="R31" s="41"/>
      <c r="S31" s="50">
        <f>SUM(S25:S30)</f>
        <v>-805</v>
      </c>
      <c r="T31" s="41"/>
      <c r="U31" s="50">
        <f>SUM(U25:U30)</f>
        <v>597299</v>
      </c>
    </row>
    <row r="32" spans="3:21" ht="21" customHeight="1" thickTop="1">
      <c r="C32" s="37">
        <f>+C22-'BS'!F85</f>
        <v>0</v>
      </c>
      <c r="E32" s="37">
        <f>+E22-'BS'!F86</f>
        <v>0</v>
      </c>
      <c r="G32" s="37">
        <f>G25-'BS'!F87</f>
        <v>0</v>
      </c>
      <c r="I32" s="37">
        <f>-I22+'BS'!F89</f>
        <v>0</v>
      </c>
      <c r="K32" s="37">
        <f>K25-'BS'!F90</f>
        <v>0</v>
      </c>
      <c r="O32" s="37">
        <f>O25-'BS'!F91</f>
        <v>0</v>
      </c>
      <c r="Q32" s="37">
        <f>Q25-'BS'!F92</f>
        <v>0</v>
      </c>
      <c r="S32" s="37">
        <f>+S22-'BS'!F93</f>
        <v>0</v>
      </c>
      <c r="U32" s="37">
        <f>U25-'BS'!F94</f>
        <v>0</v>
      </c>
    </row>
    <row r="33" spans="3:21" ht="21" customHeight="1">
      <c r="C33" s="37">
        <f>+C31-'BS'!D85</f>
        <v>0</v>
      </c>
      <c r="E33" s="37">
        <f>+E31-'BS'!D86</f>
        <v>0</v>
      </c>
      <c r="G33" s="37">
        <f>G31-'BS'!D87</f>
        <v>0</v>
      </c>
      <c r="I33" s="37">
        <f>+I31-'BS'!D89</f>
        <v>0</v>
      </c>
      <c r="K33" s="37">
        <f>+K31-'BS'!D90</f>
        <v>0</v>
      </c>
      <c r="O33" s="37">
        <f>+O31-'BS'!D91</f>
        <v>0</v>
      </c>
      <c r="Q33" s="37">
        <f>+Q31-'BS'!D92</f>
        <v>0</v>
      </c>
      <c r="S33" s="37">
        <f>+S31-'BS'!D93</f>
        <v>0</v>
      </c>
      <c r="U33" s="37">
        <f>+U31-'BS'!D94</f>
        <v>0</v>
      </c>
    </row>
    <row r="34" ht="21" customHeight="1">
      <c r="A34" s="37" t="s">
        <v>16</v>
      </c>
    </row>
    <row r="35" ht="21" customHeight="1">
      <c r="E35" s="84"/>
    </row>
  </sheetData>
  <sheetProtection/>
  <mergeCells count="6">
    <mergeCell ref="I10:K10"/>
    <mergeCell ref="A3:V3"/>
    <mergeCell ref="A4:V4"/>
    <mergeCell ref="C6:U6"/>
    <mergeCell ref="C7:Q7"/>
    <mergeCell ref="M8:O8"/>
  </mergeCells>
  <printOptions horizontalCentered="1"/>
  <pageMargins left="0.1968503937007874" right="0.1968503937007874" top="0.984251968503937" bottom="0.3937007874015748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tabSelected="1" zoomScale="73" zoomScaleNormal="73" zoomScalePageLayoutView="0" workbookViewId="0" topLeftCell="A7">
      <selection activeCell="O34" sqref="O34"/>
    </sheetView>
  </sheetViews>
  <sheetFormatPr defaultColWidth="10.7109375" defaultRowHeight="21" customHeight="1"/>
  <cols>
    <col min="1" max="1" width="45.140625" style="37" customWidth="1"/>
    <col min="2" max="2" width="5.57421875" style="37" customWidth="1"/>
    <col min="3" max="3" width="14.7109375" style="37" customWidth="1"/>
    <col min="4" max="4" width="2.7109375" style="37" customWidth="1"/>
    <col min="5" max="5" width="14.7109375" style="37" customWidth="1"/>
    <col min="6" max="6" width="2.7109375" style="37" customWidth="1"/>
    <col min="7" max="7" width="14.7109375" style="37" customWidth="1"/>
    <col min="8" max="8" width="2.7109375" style="37" customWidth="1"/>
    <col min="9" max="9" width="14.7109375" style="37" customWidth="1"/>
    <col min="10" max="10" width="2.7109375" style="37" customWidth="1"/>
    <col min="11" max="11" width="14.7109375" style="37" customWidth="1"/>
    <col min="12" max="12" width="2.7109375" style="37" customWidth="1"/>
    <col min="13" max="13" width="14.7109375" style="37" customWidth="1"/>
    <col min="14" max="14" width="2.7109375" style="37" customWidth="1"/>
    <col min="15" max="15" width="14.7109375" style="37" customWidth="1"/>
    <col min="16" max="16" width="2.7109375" style="37" customWidth="1"/>
    <col min="17" max="17" width="14.7109375" style="37" customWidth="1"/>
    <col min="18" max="18" width="1.7109375" style="37" customWidth="1"/>
    <col min="19" max="16384" width="10.7109375" style="37" customWidth="1"/>
  </cols>
  <sheetData>
    <row r="1" spans="2:17" s="39" customFormat="1" ht="21.7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Q1" s="41" t="s">
        <v>139</v>
      </c>
    </row>
    <row r="2" spans="1:12" s="39" customFormat="1" ht="21.75">
      <c r="A2" s="63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7" ht="21" customHeight="1">
      <c r="A3" s="93" t="s">
        <v>178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2" ht="21" customHeight="1">
      <c r="A4" s="93" t="s">
        <v>203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18" s="44" customFormat="1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5" t="s">
        <v>117</v>
      </c>
      <c r="R5" s="42"/>
    </row>
    <row r="6" spans="1:17" ht="21" customHeight="1">
      <c r="A6" s="40"/>
      <c r="B6" s="42"/>
      <c r="C6" s="52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1" customHeight="1">
      <c r="A7" s="40"/>
      <c r="B7" s="42"/>
      <c r="C7" s="53"/>
      <c r="D7" s="53"/>
      <c r="E7" s="53"/>
      <c r="F7" s="53"/>
      <c r="G7" s="53"/>
      <c r="H7" s="53"/>
      <c r="I7" s="53"/>
      <c r="J7" s="53"/>
      <c r="K7" s="53"/>
      <c r="L7" s="53"/>
      <c r="M7" s="94" t="s">
        <v>102</v>
      </c>
      <c r="N7" s="94"/>
      <c r="O7" s="94"/>
      <c r="P7" s="53"/>
      <c r="Q7" s="53"/>
    </row>
    <row r="8" spans="1:17" ht="21" customHeight="1">
      <c r="A8" s="40"/>
      <c r="B8" s="42"/>
      <c r="C8" s="53"/>
      <c r="D8" s="53"/>
      <c r="E8" s="53"/>
      <c r="F8" s="53"/>
      <c r="G8" s="53"/>
      <c r="H8" s="53"/>
      <c r="I8" s="53"/>
      <c r="J8" s="53"/>
      <c r="K8" s="53"/>
      <c r="L8" s="53"/>
      <c r="M8" s="42" t="s">
        <v>80</v>
      </c>
      <c r="N8" s="42"/>
      <c r="O8" s="42" t="s">
        <v>86</v>
      </c>
      <c r="P8" s="53"/>
      <c r="Q8" s="42" t="s">
        <v>86</v>
      </c>
    </row>
    <row r="9" spans="1:18" ht="21" customHeight="1">
      <c r="A9" s="40"/>
      <c r="C9" s="40" t="s">
        <v>118</v>
      </c>
      <c r="D9" s="40"/>
      <c r="E9" s="42" t="s">
        <v>81</v>
      </c>
      <c r="F9" s="40"/>
      <c r="G9" s="42" t="s">
        <v>80</v>
      </c>
      <c r="H9" s="40"/>
      <c r="I9" s="92" t="s">
        <v>33</v>
      </c>
      <c r="J9" s="92"/>
      <c r="K9" s="92"/>
      <c r="L9" s="40"/>
      <c r="M9" s="42" t="s">
        <v>82</v>
      </c>
      <c r="N9" s="42"/>
      <c r="O9" s="42" t="s">
        <v>109</v>
      </c>
      <c r="P9" s="40"/>
      <c r="Q9" s="42" t="s">
        <v>111</v>
      </c>
      <c r="R9" s="40"/>
    </row>
    <row r="10" spans="1:18" ht="21" customHeight="1">
      <c r="A10" s="40"/>
      <c r="C10" s="62" t="s">
        <v>119</v>
      </c>
      <c r="D10" s="40"/>
      <c r="E10" s="62" t="s">
        <v>83</v>
      </c>
      <c r="F10" s="40"/>
      <c r="G10" s="62" t="s">
        <v>145</v>
      </c>
      <c r="H10" s="40"/>
      <c r="I10" s="62" t="s">
        <v>84</v>
      </c>
      <c r="J10" s="40"/>
      <c r="K10" s="62" t="s">
        <v>85</v>
      </c>
      <c r="L10" s="40"/>
      <c r="M10" s="62" t="s">
        <v>4</v>
      </c>
      <c r="N10" s="42"/>
      <c r="O10" s="62" t="s">
        <v>113</v>
      </c>
      <c r="P10" s="40"/>
      <c r="Q10" s="62" t="s">
        <v>116</v>
      </c>
      <c r="R10" s="40"/>
    </row>
    <row r="11" spans="1:18" ht="21" customHeight="1">
      <c r="A11" s="43" t="s">
        <v>150</v>
      </c>
      <c r="C11" s="45">
        <v>600000</v>
      </c>
      <c r="D11" s="45"/>
      <c r="E11" s="45">
        <v>165337</v>
      </c>
      <c r="F11" s="45"/>
      <c r="G11" s="47">
        <v>0</v>
      </c>
      <c r="H11" s="45"/>
      <c r="I11" s="45">
        <v>4646</v>
      </c>
      <c r="J11" s="45"/>
      <c r="K11" s="45">
        <v>-346326</v>
      </c>
      <c r="L11" s="45"/>
      <c r="M11" s="51">
        <v>9222</v>
      </c>
      <c r="N11" s="45"/>
      <c r="O11" s="46">
        <f>SUM(M11:N11)</f>
        <v>9222</v>
      </c>
      <c r="P11" s="41"/>
      <c r="Q11" s="45">
        <f>SUM(C11:K11,O11)</f>
        <v>432879</v>
      </c>
      <c r="R11" s="41"/>
    </row>
    <row r="12" spans="1:18" ht="21" customHeight="1">
      <c r="A12" s="37" t="s">
        <v>151</v>
      </c>
      <c r="C12" s="45"/>
      <c r="D12" s="45"/>
      <c r="E12" s="45"/>
      <c r="F12" s="45"/>
      <c r="G12" s="47"/>
      <c r="H12" s="45"/>
      <c r="I12" s="45"/>
      <c r="J12" s="45"/>
      <c r="K12" s="45"/>
      <c r="L12" s="45"/>
      <c r="M12" s="51"/>
      <c r="N12" s="45"/>
      <c r="O12" s="51"/>
      <c r="P12" s="41"/>
      <c r="Q12" s="45"/>
      <c r="R12" s="41"/>
    </row>
    <row r="13" spans="1:18" ht="21" customHeight="1">
      <c r="A13" s="37" t="s">
        <v>216</v>
      </c>
      <c r="C13" s="49">
        <v>0</v>
      </c>
      <c r="D13" s="45"/>
      <c r="E13" s="49">
        <v>0</v>
      </c>
      <c r="F13" s="45"/>
      <c r="G13" s="49">
        <v>0</v>
      </c>
      <c r="H13" s="45"/>
      <c r="I13" s="49">
        <v>0</v>
      </c>
      <c r="J13" s="45"/>
      <c r="K13" s="67">
        <v>59586</v>
      </c>
      <c r="L13" s="45"/>
      <c r="M13" s="49">
        <v>-1844</v>
      </c>
      <c r="N13" s="45"/>
      <c r="O13" s="49">
        <f>SUM(M13:N13)</f>
        <v>-1844</v>
      </c>
      <c r="P13" s="41"/>
      <c r="Q13" s="65">
        <f>SUM(C13:K13)+O13</f>
        <v>57742</v>
      </c>
      <c r="R13" s="41"/>
    </row>
    <row r="14" spans="1:18" ht="21" customHeight="1">
      <c r="A14" s="43" t="s">
        <v>152</v>
      </c>
      <c r="C14" s="45">
        <f>SUM(C11:C13)</f>
        <v>600000</v>
      </c>
      <c r="D14" s="45"/>
      <c r="E14" s="45">
        <f>SUM(E11:E13)</f>
        <v>165337</v>
      </c>
      <c r="F14" s="45"/>
      <c r="G14" s="47">
        <v>0</v>
      </c>
      <c r="H14" s="45"/>
      <c r="I14" s="45">
        <f>SUM(I11:I13)</f>
        <v>4646</v>
      </c>
      <c r="J14" s="45"/>
      <c r="K14" s="45">
        <f>SUM(K11:K13)</f>
        <v>-286740</v>
      </c>
      <c r="L14" s="45"/>
      <c r="M14" s="45">
        <f>SUM(M11:M13)</f>
        <v>7378</v>
      </c>
      <c r="N14" s="45"/>
      <c r="O14" s="45">
        <f>SUM(O11:O13)</f>
        <v>7378</v>
      </c>
      <c r="P14" s="41"/>
      <c r="Q14" s="45">
        <f>SUM(Q11:Q13)</f>
        <v>490621</v>
      </c>
      <c r="R14" s="41"/>
    </row>
    <row r="15" spans="1:18" ht="21" customHeight="1">
      <c r="A15" s="37" t="s">
        <v>217</v>
      </c>
      <c r="C15" s="37">
        <v>-240000</v>
      </c>
      <c r="D15" s="45"/>
      <c r="E15" s="37">
        <v>-165337</v>
      </c>
      <c r="F15" s="45"/>
      <c r="G15" s="37">
        <v>15267</v>
      </c>
      <c r="H15" s="45"/>
      <c r="I15" s="37">
        <v>-4646</v>
      </c>
      <c r="J15" s="45"/>
      <c r="K15" s="37">
        <v>394716</v>
      </c>
      <c r="L15" s="45"/>
      <c r="M15" s="51">
        <v>0</v>
      </c>
      <c r="N15" s="45"/>
      <c r="O15" s="51">
        <f>SUM(M15)</f>
        <v>0</v>
      </c>
      <c r="P15" s="41"/>
      <c r="Q15" s="51">
        <f>SUM(C15:K15)+O15</f>
        <v>0</v>
      </c>
      <c r="R15" s="41"/>
    </row>
    <row r="16" spans="1:18" ht="21" customHeight="1">
      <c r="A16" s="37" t="s">
        <v>218</v>
      </c>
      <c r="C16" s="47">
        <v>0</v>
      </c>
      <c r="D16" s="45"/>
      <c r="E16" s="47">
        <v>0</v>
      </c>
      <c r="F16" s="45"/>
      <c r="G16" s="47">
        <v>0</v>
      </c>
      <c r="H16" s="45"/>
      <c r="I16" s="51">
        <v>0</v>
      </c>
      <c r="J16" s="45"/>
      <c r="K16" s="37">
        <v>-60000</v>
      </c>
      <c r="L16" s="45"/>
      <c r="M16" s="51">
        <v>0</v>
      </c>
      <c r="N16" s="45"/>
      <c r="O16" s="51">
        <f>SUM(M16)</f>
        <v>0</v>
      </c>
      <c r="P16" s="41"/>
      <c r="Q16" s="51">
        <f>SUM(C16:K16)+O16</f>
        <v>-60000</v>
      </c>
      <c r="R16" s="41"/>
    </row>
    <row r="17" spans="1:18" ht="21" customHeight="1">
      <c r="A17" s="37" t="s">
        <v>219</v>
      </c>
      <c r="C17" s="47">
        <v>0</v>
      </c>
      <c r="D17" s="45"/>
      <c r="E17" s="47">
        <v>0</v>
      </c>
      <c r="F17" s="45"/>
      <c r="G17" s="47">
        <v>0</v>
      </c>
      <c r="H17" s="45"/>
      <c r="I17" s="37">
        <v>7009</v>
      </c>
      <c r="J17" s="45"/>
      <c r="K17" s="37">
        <v>-7009</v>
      </c>
      <c r="L17" s="45"/>
      <c r="M17" s="51">
        <v>0</v>
      </c>
      <c r="N17" s="45"/>
      <c r="O17" s="51">
        <f>SUM(M17)</f>
        <v>0</v>
      </c>
      <c r="P17" s="41"/>
      <c r="Q17" s="51">
        <f>SUM(C17:K17)+O17</f>
        <v>0</v>
      </c>
      <c r="R17" s="41"/>
    </row>
    <row r="18" spans="1:18" ht="21" customHeight="1">
      <c r="A18" s="37" t="s">
        <v>177</v>
      </c>
      <c r="C18" s="47">
        <v>0</v>
      </c>
      <c r="D18" s="48"/>
      <c r="E18" s="47">
        <v>0</v>
      </c>
      <c r="F18" s="48"/>
      <c r="G18" s="47">
        <v>0</v>
      </c>
      <c r="H18" s="48"/>
      <c r="I18" s="47">
        <v>0</v>
      </c>
      <c r="J18" s="45"/>
      <c r="K18" s="45">
        <f>plt!J135</f>
        <v>110033</v>
      </c>
      <c r="L18" s="41"/>
      <c r="M18" s="49">
        <f>+'[1]bs&amp;plt'!H145</f>
        <v>0</v>
      </c>
      <c r="N18" s="47"/>
      <c r="O18" s="49">
        <f>SUM(M18)</f>
        <v>0</v>
      </c>
      <c r="P18" s="41"/>
      <c r="Q18" s="49">
        <f>SUM(C18:K18)+O18</f>
        <v>110033</v>
      </c>
      <c r="R18" s="41"/>
    </row>
    <row r="19" spans="1:18" ht="21" customHeight="1" thickBot="1">
      <c r="A19" s="43" t="s">
        <v>204</v>
      </c>
      <c r="C19" s="50">
        <f>SUM(C14:C18)</f>
        <v>360000</v>
      </c>
      <c r="D19" s="41"/>
      <c r="E19" s="61">
        <v>0</v>
      </c>
      <c r="F19" s="41"/>
      <c r="G19" s="50">
        <f>SUM(G14:G18)</f>
        <v>15267</v>
      </c>
      <c r="H19" s="41"/>
      <c r="I19" s="50">
        <f>SUM(I14:I18)</f>
        <v>7009</v>
      </c>
      <c r="J19" s="41"/>
      <c r="K19" s="50">
        <f>SUM(K14:K18)</f>
        <v>151000</v>
      </c>
      <c r="L19" s="41"/>
      <c r="M19" s="50">
        <f>SUM(M14:M18)</f>
        <v>7378</v>
      </c>
      <c r="N19" s="45"/>
      <c r="O19" s="50">
        <f>SUM(O14:O18)</f>
        <v>7378</v>
      </c>
      <c r="P19" s="41"/>
      <c r="Q19" s="50">
        <f>SUM(Q14:Q18)</f>
        <v>540654</v>
      </c>
      <c r="R19" s="41"/>
    </row>
    <row r="20" spans="1:18" ht="21" customHeight="1" thickTop="1">
      <c r="A20" s="43"/>
      <c r="C20" s="41"/>
      <c r="D20" s="41"/>
      <c r="E20" s="41"/>
      <c r="F20" s="41"/>
      <c r="G20" s="41"/>
      <c r="H20" s="41"/>
      <c r="I20" s="40"/>
      <c r="J20" s="41"/>
      <c r="K20" s="41"/>
      <c r="L20" s="41"/>
      <c r="M20" s="40"/>
      <c r="N20" s="41"/>
      <c r="O20" s="54"/>
      <c r="P20" s="41"/>
      <c r="Q20" s="41"/>
      <c r="R20" s="41"/>
    </row>
    <row r="21" spans="1:18" ht="21" customHeight="1">
      <c r="A21" s="43" t="s">
        <v>153</v>
      </c>
      <c r="C21" s="45">
        <v>360000</v>
      </c>
      <c r="D21" s="45"/>
      <c r="E21" s="47">
        <v>0</v>
      </c>
      <c r="F21" s="45"/>
      <c r="G21" s="51">
        <v>15267</v>
      </c>
      <c r="H21" s="45"/>
      <c r="I21" s="45">
        <v>9830</v>
      </c>
      <c r="J21" s="45"/>
      <c r="K21" s="18">
        <v>145168</v>
      </c>
      <c r="L21" s="45"/>
      <c r="M21" s="51">
        <v>9222</v>
      </c>
      <c r="N21" s="45"/>
      <c r="O21" s="48">
        <f>SUM(M21)</f>
        <v>9222</v>
      </c>
      <c r="P21" s="41"/>
      <c r="Q21" s="45">
        <f>SUM(C21:K21)+O21</f>
        <v>539487</v>
      </c>
      <c r="R21" s="41"/>
    </row>
    <row r="22" spans="1:18" ht="21" customHeight="1">
      <c r="A22" s="37" t="s">
        <v>151</v>
      </c>
      <c r="C22" s="45"/>
      <c r="D22" s="45"/>
      <c r="E22" s="45"/>
      <c r="F22" s="45"/>
      <c r="G22" s="47"/>
      <c r="H22" s="45"/>
      <c r="I22" s="45"/>
      <c r="J22" s="45"/>
      <c r="K22" s="45"/>
      <c r="L22" s="45"/>
      <c r="M22" s="51"/>
      <c r="N22" s="45"/>
      <c r="O22" s="51"/>
      <c r="P22" s="41"/>
      <c r="Q22" s="45"/>
      <c r="R22" s="41"/>
    </row>
    <row r="23" spans="1:18" ht="21" customHeight="1">
      <c r="A23" s="37" t="s">
        <v>216</v>
      </c>
      <c r="C23" s="49">
        <v>0</v>
      </c>
      <c r="D23" s="45"/>
      <c r="E23" s="49">
        <v>0</v>
      </c>
      <c r="F23" s="45"/>
      <c r="G23" s="49">
        <v>0</v>
      </c>
      <c r="H23" s="45"/>
      <c r="I23" s="49">
        <v>0</v>
      </c>
      <c r="J23" s="45"/>
      <c r="K23" s="66">
        <v>13423</v>
      </c>
      <c r="L23" s="45"/>
      <c r="M23" s="49">
        <v>-1844</v>
      </c>
      <c r="N23" s="45"/>
      <c r="O23" s="49">
        <f>SUM(M23:N23)</f>
        <v>-1844</v>
      </c>
      <c r="P23" s="41"/>
      <c r="Q23" s="65">
        <f>SUM(C23:K23)+O23</f>
        <v>11579</v>
      </c>
      <c r="R23" s="41"/>
    </row>
    <row r="24" spans="1:18" ht="21" customHeight="1">
      <c r="A24" s="43" t="s">
        <v>154</v>
      </c>
      <c r="C24" s="45">
        <f>SUM(C21:C23)</f>
        <v>360000</v>
      </c>
      <c r="D24" s="45"/>
      <c r="E24" s="47">
        <f>SUM(E21:E23)</f>
        <v>0</v>
      </c>
      <c r="F24" s="45"/>
      <c r="G24" s="45">
        <f>SUM(G21:G23)</f>
        <v>15267</v>
      </c>
      <c r="H24" s="45"/>
      <c r="I24" s="45">
        <f>SUM(I21:I23)</f>
        <v>9830</v>
      </c>
      <c r="J24" s="45"/>
      <c r="K24" s="45">
        <f>SUM(K21:K23)</f>
        <v>158591</v>
      </c>
      <c r="L24" s="45"/>
      <c r="M24" s="45">
        <f>SUM(M21:M23)</f>
        <v>7378</v>
      </c>
      <c r="N24" s="45"/>
      <c r="O24" s="45">
        <f>SUM(O21:O23)</f>
        <v>7378</v>
      </c>
      <c r="P24" s="41"/>
      <c r="Q24" s="45">
        <f>SUM(Q21:Q23)</f>
        <v>551066</v>
      </c>
      <c r="R24" s="41"/>
    </row>
    <row r="25" spans="1:18" ht="21" customHeight="1">
      <c r="A25" s="37" t="s">
        <v>227</v>
      </c>
      <c r="C25" s="45"/>
      <c r="D25" s="45"/>
      <c r="E25" s="4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1"/>
      <c r="Q25" s="45"/>
      <c r="R25" s="41"/>
    </row>
    <row r="26" spans="1:18" ht="21" customHeight="1">
      <c r="A26" s="37" t="s">
        <v>220</v>
      </c>
      <c r="C26" s="47">
        <v>4553</v>
      </c>
      <c r="D26" s="45"/>
      <c r="E26" s="47">
        <f>15178-C26</f>
        <v>10625</v>
      </c>
      <c r="F26" s="45"/>
      <c r="G26" s="47">
        <v>0</v>
      </c>
      <c r="H26" s="45"/>
      <c r="I26" s="47">
        <v>0</v>
      </c>
      <c r="J26" s="45"/>
      <c r="K26" s="47">
        <v>0</v>
      </c>
      <c r="L26" s="45"/>
      <c r="M26" s="47">
        <v>0</v>
      </c>
      <c r="N26" s="45"/>
      <c r="O26" s="48">
        <f>O22</f>
        <v>0</v>
      </c>
      <c r="P26" s="41"/>
      <c r="Q26" s="51">
        <f>SUM(C26:K26)+O26</f>
        <v>15178</v>
      </c>
      <c r="R26" s="41"/>
    </row>
    <row r="27" spans="1:18" ht="21" customHeight="1">
      <c r="A27" s="37" t="s">
        <v>218</v>
      </c>
      <c r="C27" s="47">
        <v>0</v>
      </c>
      <c r="D27" s="45"/>
      <c r="E27" s="47">
        <v>0</v>
      </c>
      <c r="F27" s="45"/>
      <c r="G27" s="47">
        <v>0</v>
      </c>
      <c r="H27" s="45"/>
      <c r="I27" s="47">
        <v>0</v>
      </c>
      <c r="J27" s="45"/>
      <c r="K27" s="47">
        <v>-108451</v>
      </c>
      <c r="L27" s="45"/>
      <c r="M27" s="47">
        <v>0</v>
      </c>
      <c r="N27" s="45"/>
      <c r="O27" s="48">
        <f>SUM(M27)</f>
        <v>0</v>
      </c>
      <c r="P27" s="41"/>
      <c r="Q27" s="51">
        <f>SUM(C27:K27)+O27</f>
        <v>-108451</v>
      </c>
      <c r="R27" s="41"/>
    </row>
    <row r="28" spans="1:18" ht="21" customHeight="1">
      <c r="A28" s="37" t="s">
        <v>219</v>
      </c>
      <c r="C28" s="47">
        <v>0</v>
      </c>
      <c r="D28" s="47"/>
      <c r="E28" s="47">
        <v>0</v>
      </c>
      <c r="F28" s="47"/>
      <c r="G28" s="47">
        <v>0</v>
      </c>
      <c r="H28" s="45"/>
      <c r="I28" s="47">
        <v>6684</v>
      </c>
      <c r="J28" s="45"/>
      <c r="K28" s="47">
        <v>-6684</v>
      </c>
      <c r="L28" s="45"/>
      <c r="M28" s="51">
        <v>0</v>
      </c>
      <c r="N28" s="45"/>
      <c r="O28" s="51">
        <f>SUM(M28)</f>
        <v>0</v>
      </c>
      <c r="P28" s="41"/>
      <c r="Q28" s="51">
        <f>SUM(C28:K28)+O28</f>
        <v>0</v>
      </c>
      <c r="R28" s="41"/>
    </row>
    <row r="29" spans="1:18" ht="21" customHeight="1">
      <c r="A29" s="37" t="s">
        <v>141</v>
      </c>
      <c r="C29" s="47">
        <v>0</v>
      </c>
      <c r="D29" s="48"/>
      <c r="E29" s="47">
        <v>0</v>
      </c>
      <c r="F29" s="48"/>
      <c r="G29" s="47">
        <v>0</v>
      </c>
      <c r="H29" s="48"/>
      <c r="I29" s="47">
        <v>0</v>
      </c>
      <c r="J29" s="45"/>
      <c r="K29" s="47">
        <v>133691</v>
      </c>
      <c r="L29" s="45"/>
      <c r="M29" s="47">
        <v>0</v>
      </c>
      <c r="N29" s="47"/>
      <c r="O29" s="47">
        <v>0</v>
      </c>
      <c r="P29" s="41"/>
      <c r="Q29" s="49">
        <f>SUM(C29:K29)+O29</f>
        <v>133691</v>
      </c>
      <c r="R29" s="41"/>
    </row>
    <row r="30" spans="1:18" ht="21" customHeight="1" thickBot="1">
      <c r="A30" s="43" t="s">
        <v>210</v>
      </c>
      <c r="C30" s="50">
        <f>SUM(C24:C29)</f>
        <v>364553</v>
      </c>
      <c r="D30" s="41"/>
      <c r="E30" s="61">
        <f>SUM(E24:E29)</f>
        <v>10625</v>
      </c>
      <c r="F30" s="41"/>
      <c r="G30" s="50">
        <f>SUM(G24:G29)</f>
        <v>15267</v>
      </c>
      <c r="H30" s="41"/>
      <c r="I30" s="50">
        <f>SUM(I24:I29)</f>
        <v>16514</v>
      </c>
      <c r="J30" s="41"/>
      <c r="K30" s="50">
        <f>SUM(K24:K29)</f>
        <v>177147</v>
      </c>
      <c r="L30" s="45"/>
      <c r="M30" s="50">
        <f>SUM(M24:M29)</f>
        <v>7378</v>
      </c>
      <c r="N30" s="45"/>
      <c r="O30" s="50">
        <f>SUM(O24:O29)</f>
        <v>7378</v>
      </c>
      <c r="P30" s="41"/>
      <c r="Q30" s="50">
        <f>SUM(Q24:Q29)</f>
        <v>591484</v>
      </c>
      <c r="R30" s="41"/>
    </row>
    <row r="31" ht="21" customHeight="1" thickTop="1">
      <c r="O31" s="41"/>
    </row>
    <row r="33" spans="1:17" ht="21" customHeight="1">
      <c r="A33" s="37" t="s">
        <v>16</v>
      </c>
      <c r="C33" s="37">
        <f>+C21-'BS'!L85</f>
        <v>0</v>
      </c>
      <c r="E33" s="37">
        <f>+E21-'BS'!L86</f>
        <v>0</v>
      </c>
      <c r="G33" s="37">
        <f>G24-'BS'!F87</f>
        <v>0</v>
      </c>
      <c r="I33" s="37">
        <f>+I21-'BS'!L89</f>
        <v>0</v>
      </c>
      <c r="K33" s="37">
        <f>K24-'BS'!L90</f>
        <v>0</v>
      </c>
      <c r="M33" s="37">
        <f>M24-'BS'!L91</f>
        <v>0</v>
      </c>
      <c r="O33" s="37">
        <f>+O19-'BS'!L91</f>
        <v>0</v>
      </c>
      <c r="Q33" s="37">
        <f>Q24-'BS'!L92</f>
        <v>0</v>
      </c>
    </row>
    <row r="34" spans="3:17" ht="21" customHeight="1">
      <c r="C34" s="37">
        <f>+C30-'BS'!J85</f>
        <v>0</v>
      </c>
      <c r="E34" s="37">
        <f>+E30-'BS'!J86</f>
        <v>0</v>
      </c>
      <c r="G34" s="37">
        <f>G30-'BS'!D87</f>
        <v>0</v>
      </c>
      <c r="I34" s="37">
        <f>+I30-'BS'!J89</f>
        <v>0</v>
      </c>
      <c r="K34" s="37">
        <f>+K30-'BS'!J90</f>
        <v>0</v>
      </c>
      <c r="M34" s="37">
        <f>M30-'BS'!J91</f>
        <v>0</v>
      </c>
      <c r="O34" s="37">
        <f>+O30-'BS'!J91</f>
        <v>0</v>
      </c>
      <c r="Q34" s="37">
        <f>+Q30-'BS'!J92</f>
        <v>0</v>
      </c>
    </row>
  </sheetData>
  <sheetProtection/>
  <mergeCells count="4">
    <mergeCell ref="A3:Q3"/>
    <mergeCell ref="M7:O7"/>
    <mergeCell ref="I9:K9"/>
    <mergeCell ref="A4:V4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70">
      <selection activeCell="C85" sqref="C85"/>
    </sheetView>
  </sheetViews>
  <sheetFormatPr defaultColWidth="10.7109375" defaultRowHeight="12.75"/>
  <cols>
    <col min="1" max="1" width="35.57421875" style="3" customWidth="1"/>
    <col min="2" max="2" width="8.57421875" style="3" customWidth="1"/>
    <col min="3" max="3" width="11.14062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2.7109375" style="3" customWidth="1"/>
    <col min="12" max="16384" width="10.7109375" style="3" customWidth="1"/>
  </cols>
  <sheetData>
    <row r="1" spans="1:11" ht="20.25" customHeight="1">
      <c r="A1" s="1"/>
      <c r="B1" s="2"/>
      <c r="C1" s="2"/>
      <c r="D1" s="2"/>
      <c r="E1" s="2"/>
      <c r="F1" s="2"/>
      <c r="G1" s="2"/>
      <c r="H1" s="2"/>
      <c r="I1" s="2"/>
      <c r="J1" s="60" t="s">
        <v>139</v>
      </c>
      <c r="K1" s="60"/>
    </row>
    <row r="2" spans="1:10" ht="21">
      <c r="A2" s="1" t="s">
        <v>88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>
      <c r="A3" s="1" t="s">
        <v>53</v>
      </c>
      <c r="B3" s="2"/>
      <c r="C3" s="2"/>
      <c r="D3" s="2"/>
      <c r="E3" s="2"/>
      <c r="F3" s="2"/>
      <c r="G3" s="2"/>
      <c r="H3" s="2"/>
      <c r="I3" s="2"/>
      <c r="J3" s="2"/>
    </row>
    <row r="4" spans="1:11" ht="21">
      <c r="A4" s="55" t="s">
        <v>203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2:10" ht="20.25" customHeight="1">
      <c r="B5" s="4"/>
      <c r="J5" s="4" t="s">
        <v>117</v>
      </c>
    </row>
    <row r="6" spans="2:10" ht="20.25" customHeight="1">
      <c r="B6" s="4"/>
      <c r="D6" s="77"/>
      <c r="E6" s="77" t="s">
        <v>1</v>
      </c>
      <c r="F6" s="77"/>
      <c r="H6" s="5"/>
      <c r="I6" s="77" t="s">
        <v>2</v>
      </c>
      <c r="J6" s="77"/>
    </row>
    <row r="7" spans="2:10" ht="20.25" customHeight="1">
      <c r="B7" s="6"/>
      <c r="C7" s="6"/>
      <c r="D7" s="69" t="s">
        <v>176</v>
      </c>
      <c r="E7" s="8"/>
      <c r="F7" s="69" t="s">
        <v>163</v>
      </c>
      <c r="G7" s="9"/>
      <c r="H7" s="69" t="s">
        <v>176</v>
      </c>
      <c r="I7" s="8"/>
      <c r="J7" s="69" t="s">
        <v>163</v>
      </c>
    </row>
    <row r="8" spans="2:10" ht="20.25" customHeight="1">
      <c r="B8" s="6"/>
      <c r="C8" s="6"/>
      <c r="D8" s="69"/>
      <c r="E8" s="8"/>
      <c r="F8" s="64" t="s">
        <v>149</v>
      </c>
      <c r="G8" s="11"/>
      <c r="J8" s="64" t="s">
        <v>149</v>
      </c>
    </row>
    <row r="9" spans="1:10" ht="20.25" customHeight="1">
      <c r="A9" s="10" t="s">
        <v>54</v>
      </c>
      <c r="C9" s="11"/>
      <c r="D9" s="18"/>
      <c r="E9" s="18"/>
      <c r="F9" s="18"/>
      <c r="G9" s="18"/>
      <c r="H9" s="14"/>
      <c r="I9" s="14"/>
      <c r="J9" s="14"/>
    </row>
    <row r="10" spans="1:11" ht="20.25" customHeight="1">
      <c r="A10" s="3" t="s">
        <v>167</v>
      </c>
      <c r="C10" s="11"/>
      <c r="D10" s="14">
        <f>plt!D99</f>
        <v>161649</v>
      </c>
      <c r="E10" s="14"/>
      <c r="F10" s="14">
        <f>plt!F99</f>
        <v>147571</v>
      </c>
      <c r="G10" s="14"/>
      <c r="H10" s="14">
        <f>plt!H99</f>
        <v>167949</v>
      </c>
      <c r="I10" s="18"/>
      <c r="J10" s="14">
        <f>plt!J99</f>
        <v>143703</v>
      </c>
      <c r="K10" s="18"/>
    </row>
    <row r="11" spans="1:11" ht="20.25" customHeight="1">
      <c r="A11" s="3" t="s">
        <v>168</v>
      </c>
      <c r="C11" s="11"/>
      <c r="D11" s="14"/>
      <c r="E11" s="14"/>
      <c r="F11" s="14"/>
      <c r="G11" s="14"/>
      <c r="H11" s="14"/>
      <c r="I11" s="18"/>
      <c r="J11" s="14"/>
      <c r="K11" s="18"/>
    </row>
    <row r="12" spans="1:11" ht="20.25" customHeight="1">
      <c r="A12" s="3" t="s">
        <v>169</v>
      </c>
      <c r="C12" s="34"/>
      <c r="D12" s="14"/>
      <c r="E12" s="14"/>
      <c r="F12" s="14"/>
      <c r="G12" s="14"/>
      <c r="H12" s="14"/>
      <c r="I12" s="18"/>
      <c r="J12" s="14"/>
      <c r="K12" s="18"/>
    </row>
    <row r="13" spans="1:11" ht="20.25" customHeight="1">
      <c r="A13" s="3" t="s">
        <v>55</v>
      </c>
      <c r="C13" s="11"/>
      <c r="D13" s="14">
        <v>17396</v>
      </c>
      <c r="E13" s="14"/>
      <c r="F13" s="14">
        <v>14824</v>
      </c>
      <c r="G13" s="18"/>
      <c r="H13" s="14">
        <v>11025</v>
      </c>
      <c r="I13" s="18"/>
      <c r="J13" s="14">
        <v>8438</v>
      </c>
      <c r="K13" s="18"/>
    </row>
    <row r="14" spans="1:11" ht="20.25" customHeight="1">
      <c r="A14" s="3" t="s">
        <v>187</v>
      </c>
      <c r="C14" s="11"/>
      <c r="D14" s="14">
        <v>0</v>
      </c>
      <c r="E14" s="14"/>
      <c r="F14" s="14">
        <v>4138</v>
      </c>
      <c r="G14" s="18"/>
      <c r="H14" s="14">
        <v>0</v>
      </c>
      <c r="I14" s="18"/>
      <c r="J14" s="14">
        <v>4138</v>
      </c>
      <c r="K14" s="18"/>
    </row>
    <row r="15" spans="1:11" ht="20.25" customHeight="1">
      <c r="A15" s="3" t="s">
        <v>170</v>
      </c>
      <c r="C15" s="11"/>
      <c r="D15" s="14">
        <v>464</v>
      </c>
      <c r="E15" s="14"/>
      <c r="F15" s="14">
        <v>228</v>
      </c>
      <c r="G15" s="18"/>
      <c r="H15" s="14">
        <v>464</v>
      </c>
      <c r="I15" s="18"/>
      <c r="J15" s="14">
        <v>-269</v>
      </c>
      <c r="K15" s="18"/>
    </row>
    <row r="16" spans="1:11" ht="20.25" customHeight="1">
      <c r="A16" s="3" t="s">
        <v>192</v>
      </c>
      <c r="C16" s="11"/>
      <c r="D16" s="14"/>
      <c r="E16" s="14"/>
      <c r="F16" s="14"/>
      <c r="G16" s="18"/>
      <c r="H16" s="14"/>
      <c r="I16" s="18"/>
      <c r="J16" s="14"/>
      <c r="K16" s="18"/>
    </row>
    <row r="17" spans="1:11" ht="20.25" customHeight="1">
      <c r="A17" s="3" t="s">
        <v>188</v>
      </c>
      <c r="C17" s="11"/>
      <c r="D17" s="14">
        <v>-2840</v>
      </c>
      <c r="E17" s="14"/>
      <c r="F17" s="14">
        <v>-234</v>
      </c>
      <c r="G17" s="18"/>
      <c r="H17" s="14">
        <v>-2840</v>
      </c>
      <c r="I17" s="18"/>
      <c r="J17" s="14">
        <v>-234</v>
      </c>
      <c r="K17" s="18"/>
    </row>
    <row r="18" spans="1:11" ht="20.25" customHeight="1">
      <c r="A18" s="3" t="s">
        <v>228</v>
      </c>
      <c r="C18" s="15"/>
      <c r="D18" s="14">
        <v>407</v>
      </c>
      <c r="E18" s="14"/>
      <c r="F18" s="14">
        <v>3093</v>
      </c>
      <c r="G18" s="18"/>
      <c r="H18" s="14">
        <v>407</v>
      </c>
      <c r="I18" s="18"/>
      <c r="J18" s="14">
        <v>-2089</v>
      </c>
      <c r="K18" s="18"/>
    </row>
    <row r="19" spans="1:13" ht="20.25" customHeight="1">
      <c r="A19" s="3" t="s">
        <v>207</v>
      </c>
      <c r="C19" s="15"/>
      <c r="D19" s="14">
        <v>158</v>
      </c>
      <c r="E19" s="14"/>
      <c r="F19" s="18">
        <v>-76</v>
      </c>
      <c r="G19" s="18"/>
      <c r="H19" s="14">
        <v>158</v>
      </c>
      <c r="I19" s="18"/>
      <c r="J19" s="14">
        <v>-76</v>
      </c>
      <c r="K19" s="18"/>
      <c r="L19" s="80"/>
      <c r="M19" s="81"/>
    </row>
    <row r="20" spans="1:13" ht="20.25" customHeight="1">
      <c r="A20" s="3" t="s">
        <v>171</v>
      </c>
      <c r="B20" s="13"/>
      <c r="C20" s="12"/>
      <c r="D20" s="14">
        <v>408</v>
      </c>
      <c r="E20" s="14"/>
      <c r="F20" s="16">
        <v>2715</v>
      </c>
      <c r="G20" s="18"/>
      <c r="H20" s="16">
        <v>408</v>
      </c>
      <c r="I20" s="18"/>
      <c r="J20" s="16">
        <v>2715</v>
      </c>
      <c r="K20" s="18"/>
      <c r="L20" s="80"/>
      <c r="M20" s="80"/>
    </row>
    <row r="21" spans="1:11" ht="20.25" customHeight="1">
      <c r="A21" s="3" t="s">
        <v>146</v>
      </c>
      <c r="C21" s="35"/>
      <c r="D21" s="14">
        <v>-17</v>
      </c>
      <c r="E21" s="14"/>
      <c r="F21" s="14">
        <v>-1336</v>
      </c>
      <c r="G21" s="18"/>
      <c r="H21" s="14">
        <v>-17</v>
      </c>
      <c r="I21" s="18"/>
      <c r="J21" s="14">
        <v>583</v>
      </c>
      <c r="K21" s="18"/>
    </row>
    <row r="22" spans="1:12" ht="20.25" customHeight="1">
      <c r="A22" s="3" t="s">
        <v>208</v>
      </c>
      <c r="C22" s="35"/>
      <c r="D22" s="14">
        <v>-2109</v>
      </c>
      <c r="E22" s="14"/>
      <c r="F22" s="18">
        <v>453</v>
      </c>
      <c r="G22" s="18"/>
      <c r="H22" s="14">
        <v>-2109</v>
      </c>
      <c r="I22" s="18"/>
      <c r="J22" s="14">
        <v>453</v>
      </c>
      <c r="K22" s="18"/>
      <c r="L22" s="82"/>
    </row>
    <row r="23" spans="1:12" ht="20.25" customHeight="1">
      <c r="A23" s="3" t="s">
        <v>189</v>
      </c>
      <c r="C23" s="35"/>
      <c r="D23" s="14">
        <v>0</v>
      </c>
      <c r="E23" s="14"/>
      <c r="F23" s="14">
        <v>-51</v>
      </c>
      <c r="G23" s="18"/>
      <c r="H23" s="14">
        <v>0</v>
      </c>
      <c r="I23" s="18"/>
      <c r="J23" s="14">
        <v>-51</v>
      </c>
      <c r="K23" s="18"/>
      <c r="L23" s="82"/>
    </row>
    <row r="24" spans="1:11" ht="20.25" customHeight="1">
      <c r="A24" s="3" t="s">
        <v>56</v>
      </c>
      <c r="C24" s="35"/>
      <c r="D24" s="14">
        <v>-539</v>
      </c>
      <c r="E24" s="14"/>
      <c r="F24" s="14">
        <v>-673</v>
      </c>
      <c r="G24" s="18"/>
      <c r="H24" s="14">
        <v>-2315</v>
      </c>
      <c r="I24" s="18"/>
      <c r="J24" s="14">
        <v>-2180</v>
      </c>
      <c r="K24" s="18"/>
    </row>
    <row r="25" spans="1:11" ht="20.25" customHeight="1">
      <c r="A25" s="3" t="s">
        <v>193</v>
      </c>
      <c r="C25" s="35"/>
      <c r="D25" s="14">
        <v>-270</v>
      </c>
      <c r="E25" s="14"/>
      <c r="F25" s="14">
        <v>-75</v>
      </c>
      <c r="G25" s="18"/>
      <c r="H25" s="14">
        <v>-270</v>
      </c>
      <c r="I25" s="18"/>
      <c r="J25" s="14">
        <v>-75</v>
      </c>
      <c r="K25" s="18"/>
    </row>
    <row r="26" spans="1:11" ht="20.25" customHeight="1">
      <c r="A26" s="3" t="s">
        <v>57</v>
      </c>
      <c r="C26" s="35"/>
      <c r="D26" s="27">
        <v>6549</v>
      </c>
      <c r="E26" s="14"/>
      <c r="F26" s="27">
        <v>7995</v>
      </c>
      <c r="G26" s="18"/>
      <c r="H26" s="27">
        <v>4683</v>
      </c>
      <c r="I26" s="18"/>
      <c r="J26" s="27">
        <v>6427</v>
      </c>
      <c r="K26" s="18"/>
    </row>
    <row r="27" spans="1:11" ht="20.25" customHeight="1">
      <c r="A27" s="3" t="s">
        <v>130</v>
      </c>
      <c r="C27" s="12"/>
      <c r="D27" s="17"/>
      <c r="E27" s="25"/>
      <c r="F27" s="17"/>
      <c r="G27" s="17"/>
      <c r="H27" s="16"/>
      <c r="I27" s="17"/>
      <c r="J27" s="16"/>
      <c r="K27" s="17"/>
    </row>
    <row r="28" spans="1:11" ht="20.25" customHeight="1">
      <c r="A28" s="3" t="s">
        <v>172</v>
      </c>
      <c r="C28" s="35"/>
      <c r="D28" s="25">
        <f>SUM(D10:D26)</f>
        <v>181256</v>
      </c>
      <c r="E28" s="14"/>
      <c r="F28" s="25">
        <f>SUM(F10:F26)</f>
        <v>178572</v>
      </c>
      <c r="G28" s="14"/>
      <c r="H28" s="25">
        <f>SUM(H10:H26)</f>
        <v>177543</v>
      </c>
      <c r="I28" s="18"/>
      <c r="J28" s="25">
        <f>SUM(J10:J26)</f>
        <v>161483</v>
      </c>
      <c r="K28" s="18"/>
    </row>
    <row r="29" spans="1:11" ht="20.25" customHeight="1">
      <c r="A29" s="3" t="s">
        <v>58</v>
      </c>
      <c r="C29" s="35"/>
      <c r="D29" s="17"/>
      <c r="E29" s="18"/>
      <c r="F29" s="17"/>
      <c r="G29" s="18"/>
      <c r="H29" s="17"/>
      <c r="I29" s="18"/>
      <c r="J29" s="17"/>
      <c r="K29" s="18"/>
    </row>
    <row r="30" spans="1:11" ht="20.25" customHeight="1">
      <c r="A30" s="3" t="s">
        <v>127</v>
      </c>
      <c r="C30" s="35"/>
      <c r="D30" s="25">
        <v>-33467</v>
      </c>
      <c r="E30" s="14"/>
      <c r="F30" s="25">
        <v>-43885</v>
      </c>
      <c r="G30" s="14"/>
      <c r="H30" s="16">
        <v>-35557</v>
      </c>
      <c r="I30" s="18"/>
      <c r="J30" s="16">
        <v>-46335</v>
      </c>
      <c r="K30" s="18"/>
    </row>
    <row r="31" spans="1:11" ht="20.25" customHeight="1">
      <c r="A31" s="3" t="s">
        <v>59</v>
      </c>
      <c r="C31" s="35"/>
      <c r="D31" s="25">
        <v>1345</v>
      </c>
      <c r="E31" s="18"/>
      <c r="F31" s="25">
        <v>-1030</v>
      </c>
      <c r="G31" s="18"/>
      <c r="H31" s="17">
        <v>1345</v>
      </c>
      <c r="I31" s="18"/>
      <c r="J31" s="17">
        <v>-1030</v>
      </c>
      <c r="K31" s="18"/>
    </row>
    <row r="32" spans="1:11" ht="20.25" customHeight="1">
      <c r="A32" s="3" t="s">
        <v>60</v>
      </c>
      <c r="C32" s="35"/>
      <c r="D32" s="25">
        <v>-21726</v>
      </c>
      <c r="E32" s="14"/>
      <c r="F32" s="25">
        <v>-72545</v>
      </c>
      <c r="G32" s="14"/>
      <c r="H32" s="25">
        <v>-21709</v>
      </c>
      <c r="I32" s="18"/>
      <c r="J32" s="25">
        <v>-72906</v>
      </c>
      <c r="K32" s="18"/>
    </row>
    <row r="33" spans="1:11" ht="20.25" customHeight="1">
      <c r="A33" s="3" t="s">
        <v>61</v>
      </c>
      <c r="C33" s="35"/>
      <c r="D33" s="25">
        <v>-5011</v>
      </c>
      <c r="E33" s="14"/>
      <c r="F33" s="25">
        <v>-4605</v>
      </c>
      <c r="G33" s="14"/>
      <c r="H33" s="25">
        <v>-5164</v>
      </c>
      <c r="I33" s="18"/>
      <c r="J33" s="25">
        <v>-4875</v>
      </c>
      <c r="K33" s="18"/>
    </row>
    <row r="34" spans="1:11" ht="20.25" customHeight="1">
      <c r="A34" s="3" t="s">
        <v>62</v>
      </c>
      <c r="C34" s="35"/>
      <c r="D34" s="25">
        <v>182</v>
      </c>
      <c r="E34" s="14"/>
      <c r="F34" s="25">
        <v>-3773</v>
      </c>
      <c r="G34" s="14"/>
      <c r="H34" s="25">
        <v>271</v>
      </c>
      <c r="I34" s="18"/>
      <c r="J34" s="25">
        <v>-3782</v>
      </c>
      <c r="K34" s="18"/>
    </row>
    <row r="35" spans="1:11" ht="20.25" customHeight="1">
      <c r="A35" s="3" t="s">
        <v>63</v>
      </c>
      <c r="C35" s="35"/>
      <c r="D35" s="17"/>
      <c r="E35" s="18"/>
      <c r="F35" s="17"/>
      <c r="G35" s="18"/>
      <c r="H35" s="17"/>
      <c r="I35" s="18"/>
      <c r="J35" s="17"/>
      <c r="K35" s="18"/>
    </row>
    <row r="36" spans="1:11" ht="20.25" customHeight="1">
      <c r="A36" s="3" t="s">
        <v>128</v>
      </c>
      <c r="C36" s="35"/>
      <c r="D36" s="25">
        <v>14234</v>
      </c>
      <c r="E36" s="14"/>
      <c r="F36" s="25">
        <v>-5675</v>
      </c>
      <c r="G36" s="14"/>
      <c r="H36" s="25">
        <v>13719</v>
      </c>
      <c r="I36" s="18"/>
      <c r="J36" s="25">
        <v>6020</v>
      </c>
      <c r="K36" s="18"/>
    </row>
    <row r="37" spans="1:11" ht="20.25" customHeight="1">
      <c r="A37" s="3" t="s">
        <v>64</v>
      </c>
      <c r="C37" s="35"/>
      <c r="D37" s="22">
        <v>-97</v>
      </c>
      <c r="E37" s="14"/>
      <c r="F37" s="22">
        <v>5966</v>
      </c>
      <c r="G37" s="14"/>
      <c r="H37" s="22">
        <v>-259</v>
      </c>
      <c r="I37" s="18"/>
      <c r="J37" s="22">
        <v>5857</v>
      </c>
      <c r="K37" s="18"/>
    </row>
    <row r="38" spans="1:11" ht="20.25" customHeight="1">
      <c r="A38" s="10" t="s">
        <v>229</v>
      </c>
      <c r="C38" s="35"/>
      <c r="D38" s="25">
        <f>SUM(D28:D37)</f>
        <v>136716</v>
      </c>
      <c r="E38" s="14"/>
      <c r="F38" s="25">
        <f>SUM(F28:F37)</f>
        <v>53025</v>
      </c>
      <c r="G38" s="14"/>
      <c r="H38" s="25">
        <f>SUM(H28:H37)</f>
        <v>130189</v>
      </c>
      <c r="I38" s="18"/>
      <c r="J38" s="25">
        <f>SUM(J28:J37)</f>
        <v>44432</v>
      </c>
      <c r="K38" s="18"/>
    </row>
    <row r="39" spans="1:11" ht="20.25" customHeight="1">
      <c r="A39" s="3" t="s">
        <v>65</v>
      </c>
      <c r="C39" s="35"/>
      <c r="D39" s="16">
        <v>-4651</v>
      </c>
      <c r="E39" s="14"/>
      <c r="F39" s="16">
        <v>-1083</v>
      </c>
      <c r="G39" s="14"/>
      <c r="H39" s="16">
        <v>-4651</v>
      </c>
      <c r="I39" s="18"/>
      <c r="J39" s="16">
        <v>-1070</v>
      </c>
      <c r="K39" s="18"/>
    </row>
    <row r="40" spans="1:11" ht="20.25" customHeight="1">
      <c r="A40" s="10" t="s">
        <v>230</v>
      </c>
      <c r="C40" s="11"/>
      <c r="D40" s="21">
        <f>SUM(D38:D39)</f>
        <v>132065</v>
      </c>
      <c r="E40" s="14"/>
      <c r="F40" s="21">
        <f>SUM(F38:F39)</f>
        <v>51942</v>
      </c>
      <c r="G40" s="14"/>
      <c r="H40" s="21">
        <f>SUM(H38:H39)</f>
        <v>125538</v>
      </c>
      <c r="I40" s="18"/>
      <c r="J40" s="21">
        <f>SUM(J38:J39)</f>
        <v>43362</v>
      </c>
      <c r="K40" s="18"/>
    </row>
    <row r="41" spans="3:10" ht="10.5" customHeight="1">
      <c r="C41" s="11"/>
      <c r="D41" s="11"/>
      <c r="E41" s="11"/>
      <c r="F41" s="11"/>
      <c r="G41" s="11"/>
      <c r="H41" s="11"/>
      <c r="J41" s="11"/>
    </row>
    <row r="42" ht="20.25" customHeight="1">
      <c r="A42" s="3" t="s">
        <v>16</v>
      </c>
    </row>
    <row r="43" spans="1:10" ht="21" customHeight="1">
      <c r="A43" s="1"/>
      <c r="B43" s="2"/>
      <c r="C43" s="2"/>
      <c r="D43" s="2"/>
      <c r="E43" s="2"/>
      <c r="F43" s="2"/>
      <c r="G43" s="2"/>
      <c r="H43" s="2"/>
      <c r="I43" s="2"/>
      <c r="J43" s="60" t="s">
        <v>139</v>
      </c>
    </row>
    <row r="44" spans="1:10" ht="21">
      <c r="A44" s="1" t="s">
        <v>88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21" customHeight="1">
      <c r="A45" s="1" t="s">
        <v>66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21" customHeight="1">
      <c r="A46" s="55" t="s">
        <v>203</v>
      </c>
      <c r="B46" s="2"/>
      <c r="C46" s="2"/>
      <c r="D46" s="2"/>
      <c r="E46" s="2"/>
      <c r="F46" s="2"/>
      <c r="G46" s="2"/>
      <c r="H46" s="72"/>
      <c r="I46" s="72"/>
      <c r="J46" s="2"/>
    </row>
    <row r="47" spans="2:10" ht="18.75" customHeight="1">
      <c r="B47" s="4"/>
      <c r="J47" s="4" t="s">
        <v>117</v>
      </c>
    </row>
    <row r="48" spans="2:10" ht="21" customHeight="1">
      <c r="B48" s="4"/>
      <c r="D48" s="77"/>
      <c r="E48" s="77" t="s">
        <v>1</v>
      </c>
      <c r="F48" s="77"/>
      <c r="H48" s="5"/>
      <c r="I48" s="77" t="s">
        <v>2</v>
      </c>
      <c r="J48" s="77"/>
    </row>
    <row r="49" spans="2:10" ht="15.75" customHeight="1">
      <c r="B49" s="6"/>
      <c r="C49" s="6"/>
      <c r="D49" s="69" t="s">
        <v>176</v>
      </c>
      <c r="E49" s="8"/>
      <c r="F49" s="69" t="s">
        <v>163</v>
      </c>
      <c r="G49" s="9"/>
      <c r="H49" s="69" t="s">
        <v>176</v>
      </c>
      <c r="I49" s="8"/>
      <c r="J49" s="69" t="s">
        <v>163</v>
      </c>
    </row>
    <row r="50" spans="2:10" ht="23.25" customHeight="1">
      <c r="B50" s="6"/>
      <c r="C50" s="6"/>
      <c r="D50" s="69"/>
      <c r="E50" s="8"/>
      <c r="F50" s="64" t="s">
        <v>149</v>
      </c>
      <c r="G50" s="11"/>
      <c r="J50" s="64" t="s">
        <v>149</v>
      </c>
    </row>
    <row r="51" spans="1:7" ht="21" customHeight="1">
      <c r="A51" s="10" t="s">
        <v>67</v>
      </c>
      <c r="C51" s="11"/>
      <c r="G51" s="11"/>
    </row>
    <row r="52" spans="1:10" ht="21" customHeight="1">
      <c r="A52" s="3" t="s">
        <v>68</v>
      </c>
      <c r="C52" s="11"/>
      <c r="D52" s="14">
        <v>539</v>
      </c>
      <c r="E52" s="14"/>
      <c r="F52" s="14">
        <v>635</v>
      </c>
      <c r="G52" s="14"/>
      <c r="H52" s="14">
        <v>2315</v>
      </c>
      <c r="I52" s="18"/>
      <c r="J52" s="14">
        <v>2142</v>
      </c>
    </row>
    <row r="53" spans="1:10" ht="21" customHeight="1">
      <c r="A53" s="3" t="s">
        <v>194</v>
      </c>
      <c r="C53" s="11"/>
      <c r="D53" s="14">
        <v>270</v>
      </c>
      <c r="E53" s="14"/>
      <c r="F53" s="14">
        <v>75</v>
      </c>
      <c r="G53" s="14"/>
      <c r="H53" s="14">
        <v>270</v>
      </c>
      <c r="I53" s="18"/>
      <c r="J53" s="14">
        <v>75</v>
      </c>
    </row>
    <row r="54" spans="1:10" ht="21" customHeight="1">
      <c r="A54" s="3" t="s">
        <v>231</v>
      </c>
      <c r="C54" s="11"/>
      <c r="D54" s="14">
        <v>0</v>
      </c>
      <c r="E54" s="14"/>
      <c r="F54" s="14">
        <v>0</v>
      </c>
      <c r="G54" s="14"/>
      <c r="H54" s="14">
        <v>-5180</v>
      </c>
      <c r="I54" s="18"/>
      <c r="J54" s="14">
        <v>-1428</v>
      </c>
    </row>
    <row r="55" spans="1:10" ht="21" customHeight="1">
      <c r="A55" s="3" t="s">
        <v>195</v>
      </c>
      <c r="C55" s="11"/>
      <c r="D55" s="14">
        <v>88971</v>
      </c>
      <c r="E55" s="14"/>
      <c r="F55" s="14">
        <v>5353</v>
      </c>
      <c r="G55" s="14"/>
      <c r="H55" s="14">
        <v>88971</v>
      </c>
      <c r="I55" s="18"/>
      <c r="J55" s="14">
        <v>5353</v>
      </c>
    </row>
    <row r="56" spans="1:10" ht="21" customHeight="1">
      <c r="A56" s="3" t="s">
        <v>225</v>
      </c>
      <c r="C56" s="11"/>
      <c r="D56" s="14">
        <v>0</v>
      </c>
      <c r="E56" s="14"/>
      <c r="F56" s="14">
        <v>0</v>
      </c>
      <c r="G56" s="14"/>
      <c r="H56" s="14">
        <v>-400</v>
      </c>
      <c r="I56" s="18"/>
      <c r="J56" s="14">
        <v>0</v>
      </c>
    </row>
    <row r="57" spans="1:10" ht="21" customHeight="1">
      <c r="A57" s="3" t="s">
        <v>173</v>
      </c>
      <c r="C57" s="15"/>
      <c r="D57" s="14">
        <v>1950</v>
      </c>
      <c r="E57" s="14"/>
      <c r="F57" s="14">
        <v>2815</v>
      </c>
      <c r="G57" s="14"/>
      <c r="H57" s="14">
        <v>1950</v>
      </c>
      <c r="I57" s="18"/>
      <c r="J57" s="14">
        <v>896</v>
      </c>
    </row>
    <row r="58" spans="1:10" ht="21" customHeight="1">
      <c r="A58" s="3" t="s">
        <v>209</v>
      </c>
      <c r="C58" s="15"/>
      <c r="D58" s="14">
        <v>0</v>
      </c>
      <c r="E58" s="14"/>
      <c r="F58" s="14">
        <v>234</v>
      </c>
      <c r="G58" s="14"/>
      <c r="H58" s="14">
        <v>0</v>
      </c>
      <c r="I58" s="18"/>
      <c r="J58" s="14">
        <v>234</v>
      </c>
    </row>
    <row r="59" spans="1:10" ht="21" customHeight="1">
      <c r="A59" s="3" t="s">
        <v>190</v>
      </c>
      <c r="C59" s="15"/>
      <c r="D59" s="14">
        <v>-86296</v>
      </c>
      <c r="E59" s="14"/>
      <c r="F59" s="14">
        <v>-9910</v>
      </c>
      <c r="G59" s="14"/>
      <c r="H59" s="14">
        <v>-86296</v>
      </c>
      <c r="I59" s="18"/>
      <c r="J59" s="14">
        <v>-9910</v>
      </c>
    </row>
    <row r="60" spans="1:10" ht="21" customHeight="1">
      <c r="A60" s="3" t="s">
        <v>69</v>
      </c>
      <c r="C60" s="12"/>
      <c r="D60" s="14">
        <v>-7623</v>
      </c>
      <c r="E60" s="14"/>
      <c r="F60" s="14">
        <v>-18663</v>
      </c>
      <c r="G60" s="14"/>
      <c r="H60" s="14">
        <v>-7456</v>
      </c>
      <c r="I60" s="18"/>
      <c r="J60" s="14">
        <v>-18634</v>
      </c>
    </row>
    <row r="61" spans="1:10" ht="21" customHeight="1">
      <c r="A61" s="3" t="s">
        <v>70</v>
      </c>
      <c r="C61" s="12"/>
      <c r="D61" s="14">
        <v>-1359</v>
      </c>
      <c r="E61" s="14"/>
      <c r="F61" s="14">
        <v>-200</v>
      </c>
      <c r="G61" s="14"/>
      <c r="H61" s="14">
        <v>-1359</v>
      </c>
      <c r="I61" s="18"/>
      <c r="J61" s="14">
        <v>-200</v>
      </c>
    </row>
    <row r="62" spans="1:10" ht="21" customHeight="1">
      <c r="A62" s="10" t="s">
        <v>196</v>
      </c>
      <c r="C62" s="12"/>
      <c r="D62" s="21">
        <f>SUM(D52:D61)</f>
        <v>-3548</v>
      </c>
      <c r="E62" s="14"/>
      <c r="F62" s="21">
        <f>SUM(F52:F61)</f>
        <v>-19661</v>
      </c>
      <c r="G62" s="14"/>
      <c r="H62" s="21">
        <f>SUM(H52:H61)</f>
        <v>-7185</v>
      </c>
      <c r="I62" s="18"/>
      <c r="J62" s="21">
        <f>SUM(J52:J61)</f>
        <v>-21472</v>
      </c>
    </row>
    <row r="63" spans="1:10" ht="21" customHeight="1">
      <c r="A63" s="10" t="s">
        <v>71</v>
      </c>
      <c r="C63" s="12"/>
      <c r="D63" s="14"/>
      <c r="E63" s="14"/>
      <c r="F63" s="14"/>
      <c r="G63" s="14"/>
      <c r="H63" s="14"/>
      <c r="I63" s="18"/>
      <c r="J63" s="14"/>
    </row>
    <row r="64" spans="1:10" ht="21" customHeight="1">
      <c r="A64" s="3" t="s">
        <v>174</v>
      </c>
      <c r="C64" s="12"/>
      <c r="D64" s="14">
        <v>-1</v>
      </c>
      <c r="E64" s="14"/>
      <c r="F64" s="14">
        <v>-3</v>
      </c>
      <c r="G64" s="14"/>
      <c r="H64" s="14">
        <v>-1</v>
      </c>
      <c r="I64" s="18"/>
      <c r="J64" s="14">
        <v>-1</v>
      </c>
    </row>
    <row r="65" spans="1:10" ht="21" customHeight="1">
      <c r="A65" s="3" t="s">
        <v>72</v>
      </c>
      <c r="C65" s="12"/>
      <c r="E65" s="14"/>
      <c r="G65" s="14"/>
      <c r="H65" s="14"/>
      <c r="I65" s="18"/>
      <c r="J65" s="14"/>
    </row>
    <row r="66" spans="1:10" ht="21" customHeight="1">
      <c r="A66" s="3" t="s">
        <v>197</v>
      </c>
      <c r="C66" s="35"/>
      <c r="D66" s="14">
        <v>398</v>
      </c>
      <c r="E66" s="14"/>
      <c r="F66" s="14">
        <v>3845</v>
      </c>
      <c r="G66" s="14"/>
      <c r="H66" s="25">
        <v>244</v>
      </c>
      <c r="I66" s="18"/>
      <c r="J66" s="25">
        <v>3845</v>
      </c>
    </row>
    <row r="67" spans="1:10" ht="21" customHeight="1">
      <c r="A67" s="3" t="s">
        <v>175</v>
      </c>
      <c r="C67" s="35"/>
      <c r="D67" s="25">
        <v>58192</v>
      </c>
      <c r="E67" s="14"/>
      <c r="F67" s="25">
        <v>39553</v>
      </c>
      <c r="G67" s="14"/>
      <c r="H67" s="25">
        <v>58192</v>
      </c>
      <c r="I67" s="18"/>
      <c r="J67" s="25">
        <v>39553</v>
      </c>
    </row>
    <row r="68" spans="1:10" ht="21" customHeight="1">
      <c r="A68" s="3" t="s">
        <v>73</v>
      </c>
      <c r="C68" s="11"/>
      <c r="D68" s="16">
        <v>-9247</v>
      </c>
      <c r="E68" s="14"/>
      <c r="F68" s="16">
        <v>-11854</v>
      </c>
      <c r="G68" s="14"/>
      <c r="H68" s="14">
        <v>-2432</v>
      </c>
      <c r="I68" s="18"/>
      <c r="J68" s="14">
        <v>-2716</v>
      </c>
    </row>
    <row r="69" spans="1:10" ht="21" customHeight="1">
      <c r="A69" s="3" t="s">
        <v>74</v>
      </c>
      <c r="C69" s="11"/>
      <c r="D69" s="16">
        <v>-1628</v>
      </c>
      <c r="E69" s="14"/>
      <c r="F69" s="16">
        <v>-1620</v>
      </c>
      <c r="G69" s="14"/>
      <c r="H69" s="16">
        <v>0</v>
      </c>
      <c r="I69" s="18"/>
      <c r="J69" s="16">
        <v>0</v>
      </c>
    </row>
    <row r="70" spans="1:10" ht="21" customHeight="1">
      <c r="A70" s="3" t="s">
        <v>75</v>
      </c>
      <c r="C70" s="11"/>
      <c r="D70" s="16">
        <v>-22591</v>
      </c>
      <c r="E70" s="14"/>
      <c r="F70" s="16">
        <v>-11390</v>
      </c>
      <c r="G70" s="14"/>
      <c r="H70" s="14">
        <v>-22591</v>
      </c>
      <c r="I70" s="18"/>
      <c r="J70" s="14">
        <v>-11390</v>
      </c>
    </row>
    <row r="71" spans="1:11" ht="21" customHeight="1">
      <c r="A71" s="3" t="s">
        <v>76</v>
      </c>
      <c r="C71" s="35"/>
      <c r="D71" s="14">
        <v>-6192</v>
      </c>
      <c r="E71" s="14"/>
      <c r="F71" s="14">
        <v>-6353</v>
      </c>
      <c r="G71" s="14"/>
      <c r="H71" s="16">
        <v>-4327</v>
      </c>
      <c r="I71" s="18"/>
      <c r="J71" s="16">
        <v>-6262</v>
      </c>
      <c r="K71" s="11"/>
    </row>
    <row r="72" spans="1:11" ht="21" customHeight="1">
      <c r="A72" s="3" t="s">
        <v>211</v>
      </c>
      <c r="C72" s="35"/>
      <c r="D72" s="14">
        <v>15178</v>
      </c>
      <c r="E72" s="14"/>
      <c r="F72" s="14">
        <v>0</v>
      </c>
      <c r="G72" s="14"/>
      <c r="H72" s="14">
        <v>15178</v>
      </c>
      <c r="I72" s="18"/>
      <c r="J72" s="14">
        <v>0</v>
      </c>
      <c r="K72" s="11"/>
    </row>
    <row r="73" spans="1:11" ht="21" customHeight="1">
      <c r="A73" s="3" t="s">
        <v>191</v>
      </c>
      <c r="C73" s="35"/>
      <c r="D73" s="14">
        <v>-108451</v>
      </c>
      <c r="E73" s="14"/>
      <c r="F73" s="14">
        <v>-60000</v>
      </c>
      <c r="G73" s="14"/>
      <c r="H73" s="16">
        <v>-108451</v>
      </c>
      <c r="I73" s="18"/>
      <c r="J73" s="16">
        <v>-60000</v>
      </c>
      <c r="K73" s="11"/>
    </row>
    <row r="74" spans="1:10" ht="21" customHeight="1">
      <c r="A74" s="10" t="s">
        <v>232</v>
      </c>
      <c r="C74" s="11"/>
      <c r="D74" s="21">
        <f>SUM(D64:D73)</f>
        <v>-74342</v>
      </c>
      <c r="E74" s="14"/>
      <c r="F74" s="21">
        <f>SUM(F64:F73)</f>
        <v>-47822</v>
      </c>
      <c r="G74" s="14"/>
      <c r="H74" s="21">
        <f>SUM(H64:H73)</f>
        <v>-64188</v>
      </c>
      <c r="I74" s="18"/>
      <c r="J74" s="21">
        <f>SUM(J64:J73)</f>
        <v>-36971</v>
      </c>
    </row>
    <row r="75" spans="1:10" ht="21" customHeight="1">
      <c r="A75" s="10" t="s">
        <v>199</v>
      </c>
      <c r="C75" s="11"/>
      <c r="D75" s="14">
        <f>SUM(D40+D62+D74)</f>
        <v>54175</v>
      </c>
      <c r="E75" s="14"/>
      <c r="F75" s="14">
        <f>SUM(F40+F62+F74)</f>
        <v>-15541</v>
      </c>
      <c r="G75" s="14"/>
      <c r="H75" s="14">
        <f>SUM(H40+H62+H74)</f>
        <v>54165</v>
      </c>
      <c r="I75" s="18"/>
      <c r="J75" s="14">
        <f>SUM(J40+J62+J74)</f>
        <v>-15081</v>
      </c>
    </row>
    <row r="76" spans="1:10" ht="21" customHeight="1">
      <c r="A76" s="3" t="s">
        <v>142</v>
      </c>
      <c r="C76" s="11"/>
      <c r="D76" s="14">
        <v>2427</v>
      </c>
      <c r="E76" s="14"/>
      <c r="F76" s="14">
        <v>18110</v>
      </c>
      <c r="G76" s="14"/>
      <c r="H76" s="14">
        <v>2198</v>
      </c>
      <c r="I76" s="18"/>
      <c r="J76" s="14">
        <v>17488</v>
      </c>
    </row>
    <row r="77" spans="1:10" ht="21" customHeight="1" thickBot="1">
      <c r="A77" s="10" t="s">
        <v>143</v>
      </c>
      <c r="C77" s="12"/>
      <c r="D77" s="31">
        <f>SUM(D75:D76)</f>
        <v>56602</v>
      </c>
      <c r="E77" s="14"/>
      <c r="F77" s="31">
        <f>SUM(F75:F76)</f>
        <v>2569</v>
      </c>
      <c r="G77" s="14"/>
      <c r="H77" s="31">
        <f>SUM(H75:H76)</f>
        <v>56363</v>
      </c>
      <c r="I77" s="18"/>
      <c r="J77" s="31">
        <f>SUM(J75:J76)</f>
        <v>2407</v>
      </c>
    </row>
    <row r="78" spans="1:10" ht="12" customHeight="1" thickTop="1">
      <c r="A78" s="10"/>
      <c r="C78" s="12"/>
      <c r="D78" s="14">
        <f>D77-'BS'!D10</f>
        <v>0</v>
      </c>
      <c r="E78" s="14"/>
      <c r="F78" s="14"/>
      <c r="G78" s="14"/>
      <c r="H78" s="14">
        <f>H77-'BS'!J10</f>
        <v>0</v>
      </c>
      <c r="I78" s="18"/>
      <c r="J78" s="14"/>
    </row>
    <row r="79" spans="1:10" ht="21" customHeight="1">
      <c r="A79" s="10" t="s">
        <v>77</v>
      </c>
      <c r="C79" s="12"/>
      <c r="D79" s="14"/>
      <c r="E79" s="14"/>
      <c r="F79" s="14"/>
      <c r="G79" s="14"/>
      <c r="H79" s="14"/>
      <c r="I79" s="18"/>
      <c r="J79" s="14"/>
    </row>
    <row r="80" spans="1:10" ht="21" customHeight="1">
      <c r="A80" s="3" t="s">
        <v>78</v>
      </c>
      <c r="C80" s="11"/>
      <c r="D80" s="14"/>
      <c r="E80" s="14"/>
      <c r="F80" s="14"/>
      <c r="G80" s="14"/>
      <c r="H80" s="14"/>
      <c r="I80" s="14"/>
      <c r="J80" s="14"/>
    </row>
    <row r="81" spans="1:10" ht="21" customHeight="1">
      <c r="A81" s="3" t="s">
        <v>221</v>
      </c>
      <c r="C81" s="11"/>
      <c r="D81" s="16">
        <v>122</v>
      </c>
      <c r="E81" s="14"/>
      <c r="F81" s="16">
        <v>50</v>
      </c>
      <c r="G81" s="14"/>
      <c r="H81" s="16">
        <v>122</v>
      </c>
      <c r="I81" s="14"/>
      <c r="J81" s="16">
        <v>50</v>
      </c>
    </row>
    <row r="82" spans="1:10" ht="21" customHeight="1">
      <c r="A82" s="3" t="s">
        <v>222</v>
      </c>
      <c r="C82" s="11"/>
      <c r="D82" s="16">
        <v>661</v>
      </c>
      <c r="E82" s="14"/>
      <c r="F82" s="16">
        <v>0</v>
      </c>
      <c r="G82" s="14"/>
      <c r="H82" s="16">
        <v>661</v>
      </c>
      <c r="I82" s="14"/>
      <c r="J82" s="16">
        <v>0</v>
      </c>
    </row>
    <row r="83" spans="1:10" ht="21" customHeight="1">
      <c r="A83" s="3" t="s">
        <v>223</v>
      </c>
      <c r="C83" s="11"/>
      <c r="D83" s="16">
        <v>860</v>
      </c>
      <c r="E83" s="14"/>
      <c r="F83" s="16">
        <v>5928</v>
      </c>
      <c r="G83" s="14"/>
      <c r="H83" s="16">
        <v>860</v>
      </c>
      <c r="I83" s="14"/>
      <c r="J83" s="16">
        <v>5928</v>
      </c>
    </row>
    <row r="84" spans="1:10" ht="21" customHeight="1">
      <c r="A84" s="3" t="s">
        <v>224</v>
      </c>
      <c r="C84" s="11"/>
      <c r="D84" s="14">
        <v>0</v>
      </c>
      <c r="E84" s="14"/>
      <c r="F84" s="14">
        <v>0</v>
      </c>
      <c r="G84" s="18"/>
      <c r="H84" s="14">
        <v>600</v>
      </c>
      <c r="I84" s="14"/>
      <c r="J84" s="14">
        <v>0</v>
      </c>
    </row>
    <row r="85" spans="3:10" ht="21" customHeight="1">
      <c r="C85" s="11"/>
      <c r="D85" s="14"/>
      <c r="E85" s="14"/>
      <c r="F85" s="14"/>
      <c r="G85" s="18"/>
      <c r="H85" s="14"/>
      <c r="I85" s="14"/>
      <c r="J85" s="14"/>
    </row>
    <row r="86" ht="21" customHeight="1">
      <c r="A86" s="3" t="s">
        <v>16</v>
      </c>
    </row>
  </sheetData>
  <sheetProtection/>
  <printOptions/>
  <pageMargins left="0.984251968503937" right="0.196850393700787" top="0.78740157480315" bottom="0.275590551181102" header="0.196850393700787" footer="0.196850393700787"/>
  <pageSetup horizontalDpi="600" verticalDpi="600" orientation="portrait" paperSize="9" scale="8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Darika Tongprapai</cp:lastModifiedBy>
  <cp:lastPrinted>2013-11-11T10:22:40Z</cp:lastPrinted>
  <dcterms:created xsi:type="dcterms:W3CDTF">2011-09-21T08:03:04Z</dcterms:created>
  <dcterms:modified xsi:type="dcterms:W3CDTF">2013-11-12T06:27:25Z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