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11" yWindow="3405" windowWidth="19260" windowHeight="3870" activeTab="1"/>
  </bookViews>
  <sheets>
    <sheet name="BS" sheetId="1" r:id="rId1"/>
    <sheet name="PL" sheetId="2" r:id="rId2"/>
    <sheet name="conso" sheetId="3" r:id="rId3"/>
    <sheet name="company" sheetId="4" r:id="rId4"/>
  </sheets>
  <externalReferences>
    <externalReference r:id="rId7"/>
  </externalReferences>
  <definedNames>
    <definedName name="_xlnm.Print_Area" localSheetId="0">'BS'!$A$1:$P$93</definedName>
    <definedName name="_xlnm.Print_Area" localSheetId="3">'company'!$A$1:$R$34</definedName>
    <definedName name="_xlnm.Print_Area" localSheetId="2">'conso'!$A$1:$U$35</definedName>
    <definedName name="_xlnm.Print_Area" localSheetId="1">'PL'!$A$1:$M$152</definedName>
  </definedNames>
  <calcPr fullCalcOnLoad="1"/>
</workbook>
</file>

<file path=xl/sharedStrings.xml><?xml version="1.0" encoding="utf-8"?>
<sst xmlns="http://schemas.openxmlformats.org/spreadsheetml/2006/main" count="364" uniqueCount="220">
  <si>
    <t>(Unit: Baht)</t>
  </si>
  <si>
    <t>Consolidated financial statements</t>
  </si>
  <si>
    <t>Separate financial statements</t>
  </si>
  <si>
    <t>Note</t>
  </si>
  <si>
    <t>Assets</t>
  </si>
  <si>
    <t>Current assets</t>
  </si>
  <si>
    <t>Cash and cash equivalents</t>
  </si>
  <si>
    <t>Current portion of finance lease receivables</t>
  </si>
  <si>
    <t>Total current assets</t>
  </si>
  <si>
    <t>Non-current assets</t>
  </si>
  <si>
    <t>Restricted bank deposits</t>
  </si>
  <si>
    <t>Finance lease receivables - net of current portion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</si>
  <si>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</si>
  <si>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</si>
  <si>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</si>
  <si>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</si>
  <si>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</si>
  <si>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 xml:space="preserve">Current portion of other long-term loans </t>
  </si>
  <si>
    <t xml:space="preserve">Current portion of liabilities under finance lease </t>
  </si>
  <si>
    <t xml:space="preserve">   agreements</t>
  </si>
  <si>
    <t>Other current liabilities</t>
  </si>
  <si>
    <t>Total current liabilities</t>
  </si>
  <si>
    <t>Non-current liabilities</t>
  </si>
  <si>
    <t>Other long-term loans - net of current portion</t>
  </si>
  <si>
    <t xml:space="preserve">Liabilities under finance lease agreements - </t>
  </si>
  <si>
    <t xml:space="preserve">   net of current portion</t>
  </si>
  <si>
    <t>Total non-current liabilities</t>
  </si>
  <si>
    <t>Total liabilities</t>
  </si>
  <si>
    <t>Shareholders' equity</t>
  </si>
  <si>
    <t>Share capital</t>
  </si>
  <si>
    <t xml:space="preserve">   Registered</t>
  </si>
  <si>
    <t xml:space="preserve">   Issued and fully paid up</t>
  </si>
  <si>
    <t>Share premium</t>
  </si>
  <si>
    <t>Retained earnings (deficit)</t>
  </si>
  <si>
    <t xml:space="preserve">   Appropriated - statutory reserve</t>
  </si>
  <si>
    <t xml:space="preserve">   Unappropriated</t>
  </si>
  <si>
    <t>Total shareholders' equity</t>
  </si>
  <si>
    <t>Total liabilities and shareholders' equity</t>
  </si>
  <si>
    <t xml:space="preserve">   Directors</t>
  </si>
  <si>
    <t>Revenues</t>
  </si>
  <si>
    <t>Sales and service income</t>
  </si>
  <si>
    <t>Income from bus service operator</t>
  </si>
  <si>
    <t>Exchange gain</t>
  </si>
  <si>
    <t>Other income</t>
  </si>
  <si>
    <t>Total revenues</t>
  </si>
  <si>
    <t>Expenses</t>
  </si>
  <si>
    <t>Cost of sales and service</t>
  </si>
  <si>
    <t>Cost of bus service operator</t>
  </si>
  <si>
    <t>Selling expenses</t>
  </si>
  <si>
    <t>Administrative expenses</t>
  </si>
  <si>
    <t>Total expenses</t>
  </si>
  <si>
    <t>Finance cost</t>
  </si>
  <si>
    <t xml:space="preserve">Basic earnings per share </t>
  </si>
  <si>
    <t>Weighted average number of common stock (shares)</t>
  </si>
  <si>
    <t>Cash flows from operating activities</t>
  </si>
  <si>
    <t xml:space="preserve">   Depreciation and amortisation</t>
  </si>
  <si>
    <t xml:space="preserve">   Unrealised loss (gain) on exchange</t>
  </si>
  <si>
    <t xml:space="preserve">   Assets written off</t>
  </si>
  <si>
    <t xml:space="preserve">   Interest income</t>
  </si>
  <si>
    <t xml:space="preserve">   Interest expenses</t>
  </si>
  <si>
    <t>Operating assets (increase) decrease</t>
  </si>
  <si>
    <t xml:space="preserve">   Finance lease receivables</t>
  </si>
  <si>
    <t xml:space="preserve">   Inventories</t>
  </si>
  <si>
    <t xml:space="preserve">   Other current assets</t>
  </si>
  <si>
    <t xml:space="preserve">   Other non-current assets</t>
  </si>
  <si>
    <t>Operating liabilities increase (decrease)</t>
  </si>
  <si>
    <t xml:space="preserve">   Other current liabilities</t>
  </si>
  <si>
    <t>Cash flows from investing activities</t>
  </si>
  <si>
    <t>Interest income</t>
  </si>
  <si>
    <t>Purchase of intangible assets</t>
  </si>
  <si>
    <t>Cash flows from financing activities</t>
  </si>
  <si>
    <t>Cash paid under finance lease</t>
  </si>
  <si>
    <t>Repayment of other long-term loans</t>
  </si>
  <si>
    <t>Supplemental cash flows information: -</t>
  </si>
  <si>
    <t>Non-cash transactions: -</t>
  </si>
  <si>
    <t xml:space="preserve">Issued and </t>
  </si>
  <si>
    <t>paid-up</t>
  </si>
  <si>
    <t>share capital</t>
  </si>
  <si>
    <t>Unappropriated</t>
  </si>
  <si>
    <t>Total</t>
  </si>
  <si>
    <t>Equity attributable to the parent's shareholders</t>
  </si>
  <si>
    <t>Total equity</t>
  </si>
  <si>
    <t>attributable to</t>
  </si>
  <si>
    <t>Trade and other receivables</t>
  </si>
  <si>
    <t>Inventories</t>
  </si>
  <si>
    <t>Other current assets</t>
  </si>
  <si>
    <t>Investments in subsidiary companies</t>
  </si>
  <si>
    <t xml:space="preserve">Investment properties </t>
  </si>
  <si>
    <t>Property, plant and equipment</t>
  </si>
  <si>
    <t>Network equipment</t>
  </si>
  <si>
    <t>Intangible assets</t>
  </si>
  <si>
    <t>Other non-current assets</t>
  </si>
  <si>
    <t>Trade and other payables</t>
  </si>
  <si>
    <t>Provision for long-term employee benefits</t>
  </si>
  <si>
    <t>Equity attributable to owners of the Company</t>
  </si>
  <si>
    <t>Other components of shareholders' equity</t>
  </si>
  <si>
    <t>Non-controlling interests of the subsidiaries</t>
  </si>
  <si>
    <t>Equity holders of the Company</t>
  </si>
  <si>
    <t>Profit attributable to equity holders of the Company</t>
  </si>
  <si>
    <t>Other comprehensive income:</t>
  </si>
  <si>
    <t>Total comprehensive income attributable to:</t>
  </si>
  <si>
    <t xml:space="preserve">      of investment property</t>
  </si>
  <si>
    <t xml:space="preserve">Profit from operating activities before  </t>
  </si>
  <si>
    <t xml:space="preserve">   Trade and other receivables</t>
  </si>
  <si>
    <t xml:space="preserve">   Trade and other payables</t>
  </si>
  <si>
    <t xml:space="preserve">   Purchases of vehicles under financial lease</t>
  </si>
  <si>
    <t>Total other</t>
  </si>
  <si>
    <t>Surplus on</t>
  </si>
  <si>
    <t>components of</t>
  </si>
  <si>
    <t>Appropriated -</t>
  </si>
  <si>
    <t xml:space="preserve">revaluation of </t>
  </si>
  <si>
    <t>shareholders'</t>
  </si>
  <si>
    <t xml:space="preserve"> interests of</t>
  </si>
  <si>
    <t>statutory reserve</t>
  </si>
  <si>
    <t>assets</t>
  </si>
  <si>
    <t>equity</t>
  </si>
  <si>
    <t>the Company</t>
  </si>
  <si>
    <t>the subsidiaries</t>
  </si>
  <si>
    <t>Cash paid for interest expense</t>
  </si>
  <si>
    <t>Income from warehouse rental and warehouse services</t>
  </si>
  <si>
    <t>Cost of warehouse rental and warehouse services</t>
  </si>
  <si>
    <t>Interest income on hire purchase</t>
  </si>
  <si>
    <t>(Unit: Thousand Baht)</t>
  </si>
  <si>
    <t>(Unaudited</t>
  </si>
  <si>
    <t>(Audited)</t>
  </si>
  <si>
    <t>but reviewed)</t>
  </si>
  <si>
    <t xml:space="preserve">(Unaudited but reviewed) </t>
  </si>
  <si>
    <t>Profit or loss attributable to:</t>
  </si>
  <si>
    <t>Other expenses</t>
  </si>
  <si>
    <t>Cash and cash equivalents at beginning of period</t>
  </si>
  <si>
    <t>Total comprehensive income for the period</t>
  </si>
  <si>
    <t>Capital reduction surplus</t>
  </si>
  <si>
    <t xml:space="preserve">Capital </t>
  </si>
  <si>
    <t>surplus</t>
  </si>
  <si>
    <t>reduction</t>
  </si>
  <si>
    <t>Profit or loss before tax</t>
  </si>
  <si>
    <t xml:space="preserve">Adjustments to reconcile profit or loss before tax to </t>
  </si>
  <si>
    <t xml:space="preserve">   Loss from a fair value adjustment</t>
  </si>
  <si>
    <t xml:space="preserve">   Loss (gain) from disposal of assets</t>
  </si>
  <si>
    <t>Cash flows from (used in) operating activities</t>
  </si>
  <si>
    <t>Net cash flows from (used in) operating activities</t>
  </si>
  <si>
    <t>Net cash used in investing activities</t>
  </si>
  <si>
    <t>Increase in trust receipts</t>
  </si>
  <si>
    <t>31 December 2012</t>
  </si>
  <si>
    <t xml:space="preserve">      600,000,000 ordinary shares of Baht 0.60 each</t>
  </si>
  <si>
    <t xml:space="preserve">          of Baht 1 each)</t>
  </si>
  <si>
    <t>Balance as at 31 March 2013</t>
  </si>
  <si>
    <t>1 January 2012</t>
  </si>
  <si>
    <t>Balance as at 31 December 2011 - as restated</t>
  </si>
  <si>
    <t>Balance as at 31 March 2012 - as restated</t>
  </si>
  <si>
    <t>Balance as at 31 December 2012 - as restated</t>
  </si>
  <si>
    <t>Deferred tax assets</t>
  </si>
  <si>
    <t>5, 7</t>
  </si>
  <si>
    <t>For the three-month period ended 31 March 2013</t>
  </si>
  <si>
    <t xml:space="preserve">         (1 January 2012: 600,000,000 ordinary shares</t>
  </si>
  <si>
    <t>4, 25</t>
  </si>
  <si>
    <t xml:space="preserve">Dividend paid </t>
  </si>
  <si>
    <t>Reduce share capital with deficit (Note 22)</t>
  </si>
  <si>
    <t>Dividend paid (Note 23)</t>
  </si>
  <si>
    <t>Transfer to statutory reserve  (Note 24)</t>
  </si>
  <si>
    <t xml:space="preserve">Balance as at 31 December 2011 - as previously </t>
  </si>
  <si>
    <t xml:space="preserve">   reported</t>
  </si>
  <si>
    <t xml:space="preserve">Balance as at 31 December 2012 - as previously </t>
  </si>
  <si>
    <t>Balance as at 31 December 2011 - as previously</t>
  </si>
  <si>
    <t>Balance as at 31 December 2012 - as previously</t>
  </si>
  <si>
    <t>Statement of financial position</t>
  </si>
  <si>
    <t>(Restated)</t>
  </si>
  <si>
    <t>Statement of financial position (continued)</t>
  </si>
  <si>
    <t>Current portion of long-term loan from bank</t>
  </si>
  <si>
    <t>Long-term loan from bank - net of current portion</t>
  </si>
  <si>
    <t>Deferred tax liabilities</t>
  </si>
  <si>
    <t>22, 24</t>
  </si>
  <si>
    <t>Income statement</t>
  </si>
  <si>
    <t>Statement of comprehensive income</t>
  </si>
  <si>
    <t>Statement of cash flows</t>
  </si>
  <si>
    <t xml:space="preserve">      investments</t>
  </si>
  <si>
    <t>Statement of cash flows (continued)</t>
  </si>
  <si>
    <t xml:space="preserve">For the three-month period ended 31 March 2013 </t>
  </si>
  <si>
    <t>Purchase of investment in securities and derivative</t>
  </si>
  <si>
    <t>Repayment of long-term loan from bank</t>
  </si>
  <si>
    <t>Current investments</t>
  </si>
  <si>
    <t>Statement of changes in shareholders' equity</t>
  </si>
  <si>
    <t xml:space="preserve">Statement of changes in shareholders' equity </t>
  </si>
  <si>
    <t>Bank overdrafts and short-term loans from banks</t>
  </si>
  <si>
    <t>Increase in investment in fixed deposit</t>
  </si>
  <si>
    <t>Other components of</t>
  </si>
  <si>
    <t>shareholders' equity</t>
  </si>
  <si>
    <t>owners of</t>
  </si>
  <si>
    <t>Non-controlling</t>
  </si>
  <si>
    <t>Increase in bank overdrafts and short-term</t>
  </si>
  <si>
    <t>Net cash from financing activities</t>
  </si>
  <si>
    <t>Net increase in cash and cash equivalents</t>
  </si>
  <si>
    <t xml:space="preserve">   Increase (decrease) in doubtful accounts </t>
  </si>
  <si>
    <t xml:space="preserve">   Reverse allowance for reducing cost of</t>
  </si>
  <si>
    <t xml:space="preserve">      inventories to net realisable value</t>
  </si>
  <si>
    <t xml:space="preserve">   Unrealised loss on change in the value of </t>
  </si>
  <si>
    <t xml:space="preserve">   changes in operating assets and liabilities: -</t>
  </si>
  <si>
    <t xml:space="preserve">   net cash provided by (paid from) operating activities: -</t>
  </si>
  <si>
    <t>Karmarts Public Company Limited and its subsidiary</t>
  </si>
  <si>
    <t>Short-term loan to related parties</t>
  </si>
  <si>
    <t>Profit or loss for the periods</t>
  </si>
  <si>
    <t>Other comprehensive income for the periods</t>
  </si>
  <si>
    <t>Profit before finance cost and income tax expenses</t>
  </si>
  <si>
    <t>Profit before income tax expenses</t>
  </si>
  <si>
    <t>Income tax expenses</t>
  </si>
  <si>
    <t>Profit for the periods</t>
  </si>
  <si>
    <t>Total comprehensive income for the periods</t>
  </si>
  <si>
    <t>Non-controlling interests of the subsidiary</t>
  </si>
  <si>
    <t xml:space="preserve">   Reverse allowance in impairment loss of assets</t>
  </si>
  <si>
    <t xml:space="preserve">   Cash paid for income tax</t>
  </si>
  <si>
    <t>Decrease (increase) in short-term loans to related party</t>
  </si>
  <si>
    <t xml:space="preserve">   loans from banks</t>
  </si>
  <si>
    <t>Cash and cash equivalents at end of periods</t>
  </si>
  <si>
    <t xml:space="preserve">   Sale of equipments that have not yet</t>
  </si>
  <si>
    <t xml:space="preserve">      been collected</t>
  </si>
  <si>
    <t>Cumulative effect of change in accounting policy</t>
  </si>
  <si>
    <t xml:space="preserve">   for income tax (Note 4)</t>
  </si>
  <si>
    <t xml:space="preserve">Diluted earnings per share </t>
  </si>
  <si>
    <t>Proceeds from disposal of equipment</t>
  </si>
  <si>
    <t>Purchase of equipment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</si>
</sst>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_);_(* \(#,##0\);_(* &quot;-&quot;??_);_(@_)"/>
    <numFmt numFmtId="189" formatCode="#,##0.000_);\(#,##0.000\)"/>
  </numFmts>
  <fonts count="47">
    <font>
      <sz val="10"/>
      <color theme="1"/>
      <name val="Arial"/>
      <family val="2"/>
    </font>
    <font>
      <sz val="11"/>
      <color indexed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pFont"/>
      <family val="0"/>
    </font>
    <font>
      <sz val="10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37" fontId="3" fillId="0" borderId="0" xfId="0" applyNumberFormat="1" applyFont="1" applyAlignment="1">
      <alignment horizontal="centerContinuous" vertical="center"/>
    </xf>
    <xf numFmtId="37" fontId="3" fillId="33" borderId="0" xfId="0" applyNumberFormat="1" applyFont="1" applyFill="1" applyAlignment="1">
      <alignment horizontal="centerContinuous" vertical="center"/>
    </xf>
    <xf numFmtId="37" fontId="3" fillId="33" borderId="0" xfId="0" applyNumberFormat="1" applyFont="1" applyFill="1" applyAlignment="1">
      <alignment vertical="center"/>
    </xf>
    <xf numFmtId="37" fontId="3" fillId="33" borderId="0" xfId="0" applyNumberFormat="1" applyFont="1" applyFill="1" applyAlignment="1">
      <alignment horizontal="center" vertical="center"/>
    </xf>
    <xf numFmtId="37" fontId="3" fillId="33" borderId="10" xfId="0" applyNumberFormat="1" applyFont="1" applyFill="1" applyBorder="1" applyAlignment="1">
      <alignment vertical="center"/>
    </xf>
    <xf numFmtId="37" fontId="4" fillId="33" borderId="0" xfId="0" applyNumberFormat="1" applyFont="1" applyFill="1" applyBorder="1" applyAlignment="1">
      <alignment horizontal="center" vertical="center"/>
    </xf>
    <xf numFmtId="37" fontId="4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vertical="center"/>
    </xf>
    <xf numFmtId="37" fontId="2" fillId="0" borderId="0" xfId="0" applyNumberFormat="1" applyFont="1" applyAlignment="1">
      <alignment vertical="center"/>
    </xf>
    <xf numFmtId="37" fontId="3" fillId="33" borderId="0" xfId="0" applyNumberFormat="1" applyFont="1" applyFill="1" applyBorder="1" applyAlignment="1">
      <alignment vertical="center"/>
    </xf>
    <xf numFmtId="37" fontId="2" fillId="33" borderId="0" xfId="0" applyNumberFormat="1" applyFont="1" applyFill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5" fillId="33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Alignment="1">
      <alignment vertical="center"/>
    </xf>
    <xf numFmtId="37" fontId="3" fillId="33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center" vertical="center"/>
    </xf>
    <xf numFmtId="37" fontId="3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horizontal="center" vertical="center"/>
    </xf>
    <xf numFmtId="37" fontId="5" fillId="33" borderId="0" xfId="0" applyNumberFormat="1" applyFont="1" applyFill="1" applyAlignment="1">
      <alignment horizontal="center" vertical="center"/>
    </xf>
    <xf numFmtId="37" fontId="2" fillId="33" borderId="0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10" xfId="0" applyNumberFormat="1" applyFont="1" applyFill="1" applyBorder="1" applyAlignment="1">
      <alignment vertical="center"/>
    </xf>
    <xf numFmtId="37" fontId="3" fillId="0" borderId="0" xfId="0" applyNumberFormat="1" applyFont="1" applyAlignment="1">
      <alignment vertical="center"/>
    </xf>
    <xf numFmtId="37" fontId="3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37" fontId="2" fillId="33" borderId="0" xfId="0" applyNumberFormat="1" applyFont="1" applyFill="1" applyAlignment="1">
      <alignment horizontal="left" vertical="center"/>
    </xf>
    <xf numFmtId="187" fontId="3" fillId="0" borderId="13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horizontal="center" vertical="center"/>
    </xf>
    <xf numFmtId="39" fontId="3" fillId="33" borderId="0" xfId="0" applyNumberFormat="1" applyFont="1" applyFill="1" applyBorder="1" applyAlignment="1">
      <alignment vertical="center"/>
    </xf>
    <xf numFmtId="39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horizontal="right" vertical="center"/>
    </xf>
    <xf numFmtId="37" fontId="3" fillId="0" borderId="0" xfId="0" applyNumberFormat="1" applyFont="1" applyBorder="1" applyAlignment="1">
      <alignment horizontal="right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Fill="1" applyAlignment="1">
      <alignment horizontal="right" vertical="center"/>
    </xf>
    <xf numFmtId="37" fontId="2" fillId="33" borderId="0" xfId="0" applyNumberFormat="1" applyFont="1" applyFill="1" applyBorder="1" applyAlignment="1">
      <alignment horizontal="center" vertical="center"/>
    </xf>
    <xf numFmtId="37" fontId="7" fillId="33" borderId="0" xfId="0" applyNumberFormat="1" applyFont="1" applyFill="1" applyAlignment="1">
      <alignment vertical="center"/>
    </xf>
    <xf numFmtId="37" fontId="6" fillId="33" borderId="0" xfId="0" applyNumberFormat="1" applyFont="1" applyFill="1" applyAlignment="1">
      <alignment vertical="center"/>
    </xf>
    <xf numFmtId="187" fontId="7" fillId="33" borderId="0" xfId="0" applyNumberFormat="1" applyFont="1" applyFill="1" applyBorder="1" applyAlignment="1">
      <alignment horizontal="right" vertical="center"/>
    </xf>
    <xf numFmtId="187" fontId="7" fillId="33" borderId="0" xfId="0" applyNumberFormat="1" applyFont="1" applyFill="1" applyAlignment="1">
      <alignment horizontal="center" vertical="center"/>
    </xf>
    <xf numFmtId="187" fontId="7" fillId="33" borderId="0" xfId="0" applyNumberFormat="1" applyFont="1" applyFill="1" applyBorder="1" applyAlignment="1">
      <alignment horizontal="center" vertical="center"/>
    </xf>
    <xf numFmtId="187" fontId="7" fillId="33" borderId="0" xfId="0" applyNumberFormat="1" applyFont="1" applyFill="1" applyAlignment="1">
      <alignment horizontal="right" vertical="center"/>
    </xf>
    <xf numFmtId="37" fontId="7" fillId="33" borderId="0" xfId="0" applyNumberFormat="1" applyFont="1" applyFill="1" applyBorder="1" applyAlignment="1">
      <alignment vertical="center"/>
    </xf>
    <xf numFmtId="37" fontId="7" fillId="0" borderId="0" xfId="0" applyNumberFormat="1" applyFont="1" applyFill="1" applyAlignment="1">
      <alignment horizontal="center" vertical="center"/>
    </xf>
    <xf numFmtId="37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 quotePrefix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37" fontId="3" fillId="33" borderId="12" xfId="0" applyNumberFormat="1" applyFont="1" applyFill="1" applyBorder="1" applyAlignment="1">
      <alignment horizontal="right" vertical="center"/>
    </xf>
    <xf numFmtId="187" fontId="7" fillId="33" borderId="0" xfId="0" applyNumberFormat="1" applyFont="1" applyFill="1" applyAlignment="1">
      <alignment vertical="center"/>
    </xf>
    <xf numFmtId="187" fontId="7" fillId="33" borderId="13" xfId="0" applyNumberFormat="1" applyFont="1" applyFill="1" applyBorder="1" applyAlignment="1">
      <alignment horizontal="center" vertical="center"/>
    </xf>
    <xf numFmtId="187" fontId="7" fillId="33" borderId="10" xfId="0" applyNumberFormat="1" applyFont="1" applyFill="1" applyBorder="1" applyAlignment="1">
      <alignment horizontal="center" vertical="center"/>
    </xf>
    <xf numFmtId="187" fontId="7" fillId="33" borderId="0" xfId="0" applyNumberFormat="1" applyFont="1" applyFill="1" applyBorder="1" applyAlignment="1">
      <alignment horizontal="center"/>
    </xf>
    <xf numFmtId="187" fontId="7" fillId="33" borderId="0" xfId="0" applyNumberFormat="1" applyFont="1" applyFill="1" applyAlignment="1">
      <alignment horizontal="right"/>
    </xf>
    <xf numFmtId="187" fontId="3" fillId="0" borderId="14" xfId="0" applyNumberFormat="1" applyFont="1" applyFill="1" applyBorder="1" applyAlignment="1">
      <alignment vertical="center"/>
    </xf>
    <xf numFmtId="49" fontId="45" fillId="0" borderId="0" xfId="0" applyNumberFormat="1" applyFont="1" applyFill="1" applyAlignment="1">
      <alignment/>
    </xf>
    <xf numFmtId="49" fontId="4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37" fontId="6" fillId="33" borderId="0" xfId="0" applyNumberFormat="1" applyFont="1" applyFill="1" applyAlignment="1">
      <alignment horizontal="left" vertical="center"/>
    </xf>
    <xf numFmtId="37" fontId="3" fillId="33" borderId="0" xfId="0" applyNumberFormat="1" applyFont="1" applyFill="1" applyAlignment="1">
      <alignment horizontal="right" vertical="center"/>
    </xf>
    <xf numFmtId="188" fontId="3" fillId="0" borderId="10" xfId="0" applyNumberFormat="1" applyFont="1" applyFill="1" applyBorder="1" applyAlignment="1" quotePrefix="1">
      <alignment horizontal="center" vertical="center"/>
    </xf>
    <xf numFmtId="188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37" fontId="7" fillId="0" borderId="0" xfId="56" applyNumberFormat="1" applyFont="1" applyFill="1" applyAlignment="1">
      <alignment horizontal="left" vertical="center"/>
      <protection/>
    </xf>
    <xf numFmtId="37" fontId="7" fillId="0" borderId="0" xfId="55" applyNumberFormat="1" applyFont="1" applyFill="1" applyAlignment="1">
      <alignment vertical="center"/>
      <protection/>
    </xf>
    <xf numFmtId="37" fontId="7" fillId="0" borderId="0" xfId="55" applyNumberFormat="1" applyFont="1" applyFill="1" applyBorder="1" applyAlignment="1">
      <alignment horizontal="right" vertical="center"/>
      <protection/>
    </xf>
    <xf numFmtId="187" fontId="7" fillId="0" borderId="0" xfId="55" applyNumberFormat="1" applyFont="1" applyFill="1" applyBorder="1" applyAlignment="1">
      <alignment vertical="center"/>
      <protection/>
    </xf>
    <xf numFmtId="37" fontId="7" fillId="0" borderId="0" xfId="55" applyNumberFormat="1" applyFont="1" applyFill="1" applyAlignment="1">
      <alignment horizontal="right" vertical="center"/>
      <protection/>
    </xf>
    <xf numFmtId="187" fontId="7" fillId="0" borderId="0" xfId="55" applyNumberFormat="1" applyFont="1" applyFill="1" applyBorder="1" applyAlignment="1">
      <alignment horizontal="center" vertical="center"/>
      <protection/>
    </xf>
    <xf numFmtId="187" fontId="7" fillId="0" borderId="0" xfId="55" applyNumberFormat="1" applyFont="1" applyFill="1" applyBorder="1" applyAlignment="1">
      <alignment horizontal="right" vertical="center"/>
      <protection/>
    </xf>
    <xf numFmtId="187" fontId="7" fillId="0" borderId="10" xfId="55" applyNumberFormat="1" applyFont="1" applyFill="1" applyBorder="1" applyAlignment="1">
      <alignment horizontal="center" vertical="center"/>
      <protection/>
    </xf>
    <xf numFmtId="187" fontId="7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Alignment="1">
      <alignment vertical="center"/>
    </xf>
    <xf numFmtId="37" fontId="7" fillId="0" borderId="0" xfId="0" applyNumberFormat="1" applyFont="1" applyFill="1" applyAlignment="1">
      <alignment horizontal="right" vertical="center"/>
    </xf>
    <xf numFmtId="37" fontId="7" fillId="0" borderId="10" xfId="0" applyNumberFormat="1" applyFont="1" applyFill="1" applyBorder="1" applyAlignment="1">
      <alignment horizontal="centerContinuous" vertical="center"/>
    </xf>
    <xf numFmtId="37" fontId="7" fillId="0" borderId="0" xfId="0" applyNumberFormat="1" applyFont="1" applyFill="1" applyBorder="1" applyAlignment="1">
      <alignment horizontal="centerContinuous" vertical="center"/>
    </xf>
    <xf numFmtId="37" fontId="7" fillId="0" borderId="0" xfId="0" applyNumberFormat="1" applyFont="1" applyFill="1" applyBorder="1" applyAlignment="1">
      <alignment horizontal="center" vertical="center"/>
    </xf>
    <xf numFmtId="37" fontId="7" fillId="0" borderId="1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Alignment="1">
      <alignment vertical="center"/>
    </xf>
    <xf numFmtId="187" fontId="7" fillId="0" borderId="0" xfId="0" applyNumberFormat="1" applyFont="1" applyFill="1" applyAlignment="1">
      <alignment horizontal="center" vertical="center"/>
    </xf>
    <xf numFmtId="37" fontId="6" fillId="0" borderId="0" xfId="0" applyNumberFormat="1" applyFont="1" applyFill="1" applyAlignment="1">
      <alignment vertical="center"/>
    </xf>
    <xf numFmtId="187" fontId="7" fillId="0" borderId="13" xfId="0" applyNumberFormat="1" applyFont="1" applyFill="1" applyBorder="1" applyAlignment="1">
      <alignment horizontal="center" vertical="center"/>
    </xf>
    <xf numFmtId="187" fontId="7" fillId="0" borderId="0" xfId="0" applyNumberFormat="1" applyFont="1" applyFill="1" applyAlignment="1">
      <alignment horizontal="right" vertical="center"/>
    </xf>
    <xf numFmtId="37" fontId="7" fillId="0" borderId="0" xfId="0" applyNumberFormat="1" applyFont="1" applyFill="1" applyAlignment="1">
      <alignment horizontal="centerContinuous" vertical="center"/>
    </xf>
    <xf numFmtId="37" fontId="6" fillId="0" borderId="0" xfId="0" applyNumberFormat="1" applyFont="1" applyFill="1" applyAlignment="1">
      <alignment horizontal="left" vertical="center"/>
    </xf>
    <xf numFmtId="37" fontId="7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right" vertical="center"/>
    </xf>
    <xf numFmtId="187" fontId="7" fillId="0" borderId="10" xfId="0" applyNumberFormat="1" applyFont="1" applyFill="1" applyBorder="1" applyAlignment="1">
      <alignment vertical="center"/>
    </xf>
    <xf numFmtId="187" fontId="7" fillId="0" borderId="10" xfId="0" applyNumberFormat="1" applyFont="1" applyFill="1" applyBorder="1" applyAlignment="1">
      <alignment horizontal="center" vertical="center"/>
    </xf>
    <xf numFmtId="187" fontId="7" fillId="0" borderId="10" xfId="55" applyNumberFormat="1" applyFont="1" applyFill="1" applyBorder="1" applyAlignment="1">
      <alignment vertical="center"/>
      <protection/>
    </xf>
    <xf numFmtId="37" fontId="7" fillId="0" borderId="10" xfId="55" applyNumberFormat="1" applyFont="1" applyFill="1" applyBorder="1" applyAlignment="1">
      <alignment vertical="center"/>
      <protection/>
    </xf>
    <xf numFmtId="37" fontId="7" fillId="0" borderId="10" xfId="55" applyNumberFormat="1" applyFont="1" applyFill="1" applyBorder="1" applyAlignment="1">
      <alignment horizontal="right" vertical="center"/>
      <protection/>
    </xf>
    <xf numFmtId="187" fontId="7" fillId="0" borderId="10" xfId="55" applyNumberFormat="1" applyFont="1" applyFill="1" applyBorder="1" applyAlignment="1">
      <alignment horizontal="right" vertical="center"/>
      <protection/>
    </xf>
    <xf numFmtId="37" fontId="6" fillId="0" borderId="0" xfId="0" applyNumberFormat="1" applyFont="1" applyFill="1" applyAlignment="1">
      <alignment horizontal="left" vertical="center"/>
    </xf>
    <xf numFmtId="37" fontId="6" fillId="0" borderId="0" xfId="0" applyNumberFormat="1" applyFont="1" applyFill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/>
    </xf>
    <xf numFmtId="37" fontId="3" fillId="33" borderId="0" xfId="0" applyNumberFormat="1" applyFont="1" applyFill="1" applyBorder="1" applyAlignment="1">
      <alignment horizontal="centerContinuous" vertical="center"/>
    </xf>
    <xf numFmtId="0" fontId="3" fillId="33" borderId="11" xfId="0" applyNumberFormat="1" applyFont="1" applyFill="1" applyBorder="1" applyAlignment="1">
      <alignment horizontal="center" vertical="center"/>
    </xf>
    <xf numFmtId="37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7" fontId="6" fillId="0" borderId="0" xfId="0" applyNumberFormat="1" applyFont="1" applyFill="1" applyAlignment="1">
      <alignment horizontal="left" vertical="center"/>
    </xf>
    <xf numFmtId="189" fontId="3" fillId="0" borderId="12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37" fontId="3" fillId="33" borderId="10" xfId="0" applyNumberFormat="1" applyFont="1" applyFill="1" applyBorder="1" applyAlignment="1">
      <alignment horizontal="center" vertical="center"/>
    </xf>
    <xf numFmtId="37" fontId="6" fillId="0" borderId="0" xfId="0" applyNumberFormat="1" applyFont="1" applyFill="1" applyAlignment="1">
      <alignment horizontal="left" vertical="center"/>
    </xf>
    <xf numFmtId="37" fontId="7" fillId="0" borderId="11" xfId="0" applyNumberFormat="1" applyFont="1" applyFill="1" applyBorder="1" applyAlignment="1">
      <alignment horizontal="center" vertical="center"/>
    </xf>
    <xf numFmtId="37" fontId="7" fillId="0" borderId="10" xfId="0" applyNumberFormat="1" applyFont="1" applyFill="1" applyBorder="1" applyAlignment="1">
      <alignment horizontal="center" vertical="center"/>
    </xf>
    <xf numFmtId="37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%20Fame\FS_Karmart\Q1'12\Karmarts%20-%20bs&amp;plt_Qtr1'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&amp;plt"/>
      <sheetName val="conso"/>
      <sheetName val="company"/>
    </sheetNames>
    <sheetDataSet>
      <sheetData sheetId="0">
        <row r="146">
          <cell r="D146">
            <v>0</v>
          </cell>
          <cell r="I1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showGridLines="0" view="pageBreakPreview" zoomScale="130" zoomScaleSheetLayoutView="130" zoomScalePageLayoutView="0" workbookViewId="0" topLeftCell="A60">
      <selection activeCell="A60" sqref="A60"/>
    </sheetView>
  </sheetViews>
  <sheetFormatPr defaultColWidth="9.140625" defaultRowHeight="20.25" customHeight="1"/>
  <cols>
    <col min="1" max="1" width="25.421875" style="4" customWidth="1"/>
    <col min="2" max="2" width="6.7109375" style="4" customWidth="1"/>
    <col min="3" max="3" width="2.7109375" style="4" customWidth="1"/>
    <col min="4" max="4" width="2.421875" style="4" customWidth="1"/>
    <col min="5" max="5" width="5.7109375" style="4" customWidth="1"/>
    <col min="6" max="6" width="14.7109375" style="4" customWidth="1"/>
    <col min="7" max="7" width="0.9921875" style="4" customWidth="1"/>
    <col min="8" max="8" width="14.7109375" style="4" customWidth="1"/>
    <col min="9" max="9" width="0.9921875" style="4" customWidth="1"/>
    <col min="10" max="10" width="14.7109375" style="4" customWidth="1"/>
    <col min="11" max="11" width="0.9921875" style="4" customWidth="1"/>
    <col min="12" max="12" width="14.7109375" style="4" customWidth="1"/>
    <col min="13" max="13" width="0.9921875" style="4" customWidth="1"/>
    <col min="14" max="14" width="14.7109375" style="4" customWidth="1"/>
    <col min="15" max="15" width="0.9921875" style="4" customWidth="1"/>
    <col min="16" max="16" width="14.7109375" style="4" customWidth="1"/>
    <col min="17" max="17" width="9.140625" style="4" customWidth="1"/>
    <col min="18" max="16384" width="9.140625" style="4" customWidth="1"/>
  </cols>
  <sheetData>
    <row r="1" spans="1:16" ht="20.25" customHeight="1">
      <c r="A1" s="1" t="s">
        <v>198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 customHeight="1">
      <c r="A2" s="1" t="s">
        <v>165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20.25" customHeight="1">
      <c r="B3" s="5"/>
      <c r="C3" s="5"/>
      <c r="D3" s="5"/>
      <c r="N3" s="74"/>
      <c r="P3" s="74" t="s">
        <v>122</v>
      </c>
    </row>
    <row r="4" spans="2:16" ht="20.25" customHeight="1">
      <c r="B4" s="5"/>
      <c r="C4" s="5"/>
      <c r="D4" s="5"/>
      <c r="F4" s="120" t="s">
        <v>1</v>
      </c>
      <c r="G4" s="120"/>
      <c r="H4" s="120"/>
      <c r="I4" s="120"/>
      <c r="J4" s="120"/>
      <c r="L4" s="120" t="s">
        <v>2</v>
      </c>
      <c r="M4" s="120"/>
      <c r="N4" s="120"/>
      <c r="O4" s="120"/>
      <c r="P4" s="120"/>
    </row>
    <row r="5" spans="2:16" ht="20.25" customHeight="1">
      <c r="B5" s="7"/>
      <c r="C5" s="8"/>
      <c r="D5" s="9"/>
      <c r="E5" s="10" t="s">
        <v>3</v>
      </c>
      <c r="F5" s="75" t="str">
        <f>"31 March 2013"</f>
        <v>31 March 2013</v>
      </c>
      <c r="G5" s="76"/>
      <c r="H5" s="75" t="s">
        <v>143</v>
      </c>
      <c r="I5" s="76"/>
      <c r="J5" s="75" t="s">
        <v>147</v>
      </c>
      <c r="K5" s="11"/>
      <c r="L5" s="75" t="str">
        <f>"31 March 2013"</f>
        <v>31 March 2013</v>
      </c>
      <c r="M5" s="76"/>
      <c r="N5" s="75" t="s">
        <v>143</v>
      </c>
      <c r="O5" s="76"/>
      <c r="P5" s="75" t="s">
        <v>147</v>
      </c>
    </row>
    <row r="6" spans="2:16" ht="20.25" customHeight="1">
      <c r="B6" s="57"/>
      <c r="C6" s="13"/>
      <c r="D6" s="58"/>
      <c r="E6" s="59"/>
      <c r="F6" s="60" t="s">
        <v>123</v>
      </c>
      <c r="G6" s="58"/>
      <c r="H6" s="60" t="s">
        <v>124</v>
      </c>
      <c r="I6" s="58"/>
      <c r="J6" s="60"/>
      <c r="K6" s="11"/>
      <c r="L6" s="60" t="s">
        <v>123</v>
      </c>
      <c r="M6" s="58"/>
      <c r="N6" s="60" t="s">
        <v>124</v>
      </c>
      <c r="O6" s="58"/>
      <c r="P6" s="60"/>
    </row>
    <row r="7" spans="2:16" ht="20.25" customHeight="1">
      <c r="B7" s="57"/>
      <c r="C7" s="13"/>
      <c r="D7" s="58"/>
      <c r="E7" s="59"/>
      <c r="F7" s="60" t="s">
        <v>125</v>
      </c>
      <c r="G7" s="58"/>
      <c r="H7" s="77" t="s">
        <v>166</v>
      </c>
      <c r="I7" s="58"/>
      <c r="J7" s="77"/>
      <c r="K7" s="11"/>
      <c r="L7" s="60" t="s">
        <v>125</v>
      </c>
      <c r="M7" s="58"/>
      <c r="N7" s="77" t="s">
        <v>166</v>
      </c>
      <c r="O7" s="58"/>
      <c r="P7" s="77"/>
    </row>
    <row r="8" spans="1:5" ht="20.25" customHeight="1">
      <c r="A8" s="12" t="s">
        <v>4</v>
      </c>
      <c r="B8" s="13"/>
      <c r="C8" s="13"/>
      <c r="D8" s="13"/>
      <c r="E8" s="13"/>
    </row>
    <row r="9" spans="1:16" ht="20.25" customHeight="1">
      <c r="A9" s="14" t="s">
        <v>5</v>
      </c>
      <c r="B9" s="13"/>
      <c r="C9" s="13"/>
      <c r="D9" s="13"/>
      <c r="E9" s="13"/>
      <c r="F9" s="15"/>
      <c r="G9" s="15"/>
      <c r="H9" s="15"/>
      <c r="I9" s="15"/>
      <c r="J9" s="15"/>
      <c r="L9" s="15"/>
      <c r="M9" s="16"/>
      <c r="N9" s="17"/>
      <c r="O9" s="16"/>
      <c r="P9" s="17"/>
    </row>
    <row r="10" spans="1:16" ht="20.25" customHeight="1">
      <c r="A10" s="4" t="s">
        <v>6</v>
      </c>
      <c r="B10" s="18"/>
      <c r="C10" s="13"/>
      <c r="D10" s="13"/>
      <c r="E10" s="18"/>
      <c r="F10" s="19">
        <v>13643</v>
      </c>
      <c r="G10" s="19"/>
      <c r="H10" s="19">
        <v>2427</v>
      </c>
      <c r="I10" s="19"/>
      <c r="J10" s="19">
        <v>18110</v>
      </c>
      <c r="K10" s="19"/>
      <c r="L10" s="19">
        <v>13613</v>
      </c>
      <c r="M10" s="19"/>
      <c r="N10" s="19">
        <v>2198</v>
      </c>
      <c r="O10" s="19"/>
      <c r="P10" s="19">
        <v>17488</v>
      </c>
    </row>
    <row r="11" spans="1:16" ht="20.25" customHeight="1">
      <c r="A11" s="4" t="s">
        <v>180</v>
      </c>
      <c r="B11" s="18"/>
      <c r="C11" s="18"/>
      <c r="E11" s="27">
        <v>9</v>
      </c>
      <c r="F11" s="23">
        <v>38106</v>
      </c>
      <c r="G11" s="23"/>
      <c r="H11" s="23">
        <v>4249</v>
      </c>
      <c r="I11" s="23"/>
      <c r="J11" s="23">
        <v>0</v>
      </c>
      <c r="K11" s="23"/>
      <c r="L11" s="23">
        <v>38106</v>
      </c>
      <c r="M11" s="19"/>
      <c r="N11" s="23">
        <v>4249</v>
      </c>
      <c r="O11" s="23"/>
      <c r="P11" s="23">
        <v>0</v>
      </c>
    </row>
    <row r="12" spans="1:16" ht="20.25" customHeight="1">
      <c r="A12" s="4" t="s">
        <v>83</v>
      </c>
      <c r="B12" s="18"/>
      <c r="C12" s="18"/>
      <c r="D12" s="20"/>
      <c r="E12" s="18" t="s">
        <v>152</v>
      </c>
      <c r="F12" s="21">
        <v>123260</v>
      </c>
      <c r="G12" s="22"/>
      <c r="H12" s="21">
        <v>111891</v>
      </c>
      <c r="I12" s="22"/>
      <c r="J12" s="21">
        <v>41448</v>
      </c>
      <c r="K12" s="23"/>
      <c r="L12" s="22">
        <v>130304</v>
      </c>
      <c r="M12" s="24"/>
      <c r="N12" s="22">
        <v>118350</v>
      </c>
      <c r="O12" s="22"/>
      <c r="P12" s="21">
        <v>50561</v>
      </c>
    </row>
    <row r="13" spans="1:16" ht="20.25" customHeight="1">
      <c r="A13" s="4" t="s">
        <v>7</v>
      </c>
      <c r="B13" s="25"/>
      <c r="C13" s="25"/>
      <c r="D13" s="25"/>
      <c r="E13" s="26">
        <v>6</v>
      </c>
      <c r="F13" s="22">
        <v>1329</v>
      </c>
      <c r="G13" s="23"/>
      <c r="H13" s="22">
        <v>654</v>
      </c>
      <c r="I13" s="23"/>
      <c r="J13" s="22">
        <v>3428</v>
      </c>
      <c r="K13" s="23"/>
      <c r="L13" s="22">
        <v>1329</v>
      </c>
      <c r="M13" s="23"/>
      <c r="N13" s="22">
        <v>654</v>
      </c>
      <c r="O13" s="23"/>
      <c r="P13" s="22">
        <v>3428</v>
      </c>
    </row>
    <row r="14" spans="1:16" ht="20.25" customHeight="1">
      <c r="A14" s="4" t="s">
        <v>199</v>
      </c>
      <c r="B14" s="18"/>
      <c r="C14" s="18"/>
      <c r="D14" s="20"/>
      <c r="E14" s="18">
        <v>7</v>
      </c>
      <c r="F14" s="21">
        <v>0</v>
      </c>
      <c r="G14" s="23"/>
      <c r="H14" s="21">
        <v>0</v>
      </c>
      <c r="I14" s="23"/>
      <c r="J14" s="21">
        <v>0</v>
      </c>
      <c r="K14" s="23"/>
      <c r="L14" s="22">
        <v>17620</v>
      </c>
      <c r="M14" s="24"/>
      <c r="N14" s="22">
        <v>15490</v>
      </c>
      <c r="O14" s="23"/>
      <c r="P14" s="21">
        <v>12246</v>
      </c>
    </row>
    <row r="15" spans="1:16" ht="20.25" customHeight="1">
      <c r="A15" s="4" t="s">
        <v>84</v>
      </c>
      <c r="B15" s="18"/>
      <c r="C15" s="18"/>
      <c r="D15" s="20"/>
      <c r="E15" s="18">
        <v>8</v>
      </c>
      <c r="F15" s="23">
        <v>315373</v>
      </c>
      <c r="G15" s="23"/>
      <c r="H15" s="23">
        <v>277001</v>
      </c>
      <c r="I15" s="23"/>
      <c r="J15" s="23">
        <v>237929</v>
      </c>
      <c r="K15" s="23"/>
      <c r="L15" s="23">
        <v>315373</v>
      </c>
      <c r="M15" s="19"/>
      <c r="N15" s="23">
        <v>277001</v>
      </c>
      <c r="O15" s="23"/>
      <c r="P15" s="23">
        <v>228357</v>
      </c>
    </row>
    <row r="16" spans="1:16" s="13" customFormat="1" ht="20.25" customHeight="1">
      <c r="A16" s="4" t="s">
        <v>85</v>
      </c>
      <c r="B16" s="18"/>
      <c r="E16" s="18">
        <v>10</v>
      </c>
      <c r="F16" s="23">
        <v>15355</v>
      </c>
      <c r="G16" s="23"/>
      <c r="H16" s="23">
        <v>11119</v>
      </c>
      <c r="I16" s="23"/>
      <c r="J16" s="23">
        <v>7266</v>
      </c>
      <c r="K16" s="23"/>
      <c r="L16" s="23">
        <v>14948</v>
      </c>
      <c r="M16" s="19"/>
      <c r="N16" s="23">
        <v>10625</v>
      </c>
      <c r="O16" s="23"/>
      <c r="P16" s="23">
        <v>6183</v>
      </c>
    </row>
    <row r="17" spans="1:16" s="13" customFormat="1" ht="20.25" customHeight="1">
      <c r="A17" s="28" t="s">
        <v>8</v>
      </c>
      <c r="B17" s="18"/>
      <c r="E17" s="18"/>
      <c r="F17" s="29">
        <f>SUM(F10:F16)</f>
        <v>507066</v>
      </c>
      <c r="G17" s="23"/>
      <c r="H17" s="29">
        <f>SUM(H10:H16)</f>
        <v>407341</v>
      </c>
      <c r="I17" s="23"/>
      <c r="J17" s="29">
        <f>SUM(J10:J16)</f>
        <v>308181</v>
      </c>
      <c r="K17" s="23"/>
      <c r="L17" s="29">
        <f>SUM(L10:L16)</f>
        <v>531293</v>
      </c>
      <c r="M17" s="23"/>
      <c r="N17" s="29">
        <f>SUM(N10:N16)</f>
        <v>428567</v>
      </c>
      <c r="O17" s="23"/>
      <c r="P17" s="29">
        <f>SUM(P10:P16)</f>
        <v>318263</v>
      </c>
    </row>
    <row r="18" spans="1:16" s="13" customFormat="1" ht="20.25" customHeight="1">
      <c r="A18" s="14" t="s">
        <v>9</v>
      </c>
      <c r="B18" s="18"/>
      <c r="E18" s="1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13" customFormat="1" ht="20.25" customHeight="1">
      <c r="A19" s="4" t="s">
        <v>10</v>
      </c>
      <c r="B19" s="18"/>
      <c r="E19" s="18">
        <v>11</v>
      </c>
      <c r="F19" s="21">
        <v>474</v>
      </c>
      <c r="G19" s="23"/>
      <c r="H19" s="21">
        <v>474</v>
      </c>
      <c r="I19" s="23"/>
      <c r="J19" s="21">
        <v>983</v>
      </c>
      <c r="K19" s="23"/>
      <c r="L19" s="21">
        <v>474</v>
      </c>
      <c r="M19" s="23"/>
      <c r="N19" s="21">
        <v>474</v>
      </c>
      <c r="O19" s="23"/>
      <c r="P19" s="21">
        <v>471</v>
      </c>
    </row>
    <row r="20" spans="1:16" s="13" customFormat="1" ht="20.25" customHeight="1">
      <c r="A20" s="4" t="s">
        <v>11</v>
      </c>
      <c r="B20" s="18"/>
      <c r="E20" s="18">
        <v>6</v>
      </c>
      <c r="F20" s="23">
        <v>3460</v>
      </c>
      <c r="G20" s="23"/>
      <c r="H20" s="23">
        <v>4494</v>
      </c>
      <c r="I20" s="23"/>
      <c r="J20" s="23">
        <v>602</v>
      </c>
      <c r="K20" s="23"/>
      <c r="L20" s="23">
        <v>3460</v>
      </c>
      <c r="M20" s="23"/>
      <c r="N20" s="23">
        <v>4494</v>
      </c>
      <c r="O20" s="23"/>
      <c r="P20" s="23">
        <v>602</v>
      </c>
    </row>
    <row r="21" spans="1:16" s="13" customFormat="1" ht="20.25" customHeight="1">
      <c r="A21" s="4" t="s">
        <v>86</v>
      </c>
      <c r="B21" s="18"/>
      <c r="E21" s="18">
        <v>12</v>
      </c>
      <c r="F21" s="21">
        <v>0</v>
      </c>
      <c r="G21" s="21"/>
      <c r="H21" s="21">
        <v>0</v>
      </c>
      <c r="I21" s="21"/>
      <c r="J21" s="21">
        <v>0</v>
      </c>
      <c r="K21" s="23"/>
      <c r="L21" s="23">
        <v>0</v>
      </c>
      <c r="M21" s="23"/>
      <c r="N21" s="23">
        <v>0</v>
      </c>
      <c r="O21" s="21"/>
      <c r="P21" s="21">
        <v>5092</v>
      </c>
    </row>
    <row r="22" spans="1:16" s="13" customFormat="1" ht="20.25" customHeight="1">
      <c r="A22" s="4" t="s">
        <v>87</v>
      </c>
      <c r="B22" s="18"/>
      <c r="E22" s="18">
        <v>13</v>
      </c>
      <c r="F22" s="21">
        <v>162000</v>
      </c>
      <c r="G22" s="21"/>
      <c r="H22" s="21">
        <v>162000</v>
      </c>
      <c r="I22" s="21"/>
      <c r="J22" s="21">
        <v>162000</v>
      </c>
      <c r="K22" s="23"/>
      <c r="L22" s="23">
        <v>162000</v>
      </c>
      <c r="M22" s="23"/>
      <c r="N22" s="23">
        <v>162000</v>
      </c>
      <c r="O22" s="21"/>
      <c r="P22" s="21">
        <v>162000</v>
      </c>
    </row>
    <row r="23" spans="1:16" ht="20.25" customHeight="1">
      <c r="A23" s="4" t="s">
        <v>88</v>
      </c>
      <c r="B23" s="18"/>
      <c r="C23" s="13"/>
      <c r="D23" s="13"/>
      <c r="E23" s="27">
        <v>14</v>
      </c>
      <c r="F23" s="22">
        <v>113527</v>
      </c>
      <c r="G23" s="22"/>
      <c r="H23" s="22">
        <v>116188</v>
      </c>
      <c r="I23" s="22"/>
      <c r="J23" s="22">
        <v>105248</v>
      </c>
      <c r="K23" s="19"/>
      <c r="L23" s="22">
        <v>72932</v>
      </c>
      <c r="M23" s="19"/>
      <c r="N23" s="22">
        <v>73914</v>
      </c>
      <c r="O23" s="22"/>
      <c r="P23" s="22">
        <v>56175</v>
      </c>
    </row>
    <row r="24" spans="1:16" ht="20.25" customHeight="1">
      <c r="A24" s="4" t="s">
        <v>89</v>
      </c>
      <c r="B24" s="18"/>
      <c r="C24" s="13"/>
      <c r="D24" s="13"/>
      <c r="E24" s="27">
        <v>15</v>
      </c>
      <c r="F24" s="22">
        <v>0</v>
      </c>
      <c r="G24" s="22"/>
      <c r="H24" s="22">
        <v>0</v>
      </c>
      <c r="I24" s="22"/>
      <c r="J24" s="22">
        <v>196839</v>
      </c>
      <c r="K24" s="19"/>
      <c r="L24" s="21">
        <v>0</v>
      </c>
      <c r="M24" s="19"/>
      <c r="N24" s="21">
        <v>0</v>
      </c>
      <c r="O24" s="22"/>
      <c r="P24" s="22">
        <v>0</v>
      </c>
    </row>
    <row r="25" spans="1:16" ht="20.25" customHeight="1">
      <c r="A25" s="4" t="s">
        <v>90</v>
      </c>
      <c r="B25" s="18"/>
      <c r="C25" s="13"/>
      <c r="D25" s="13"/>
      <c r="E25" s="27">
        <v>16</v>
      </c>
      <c r="F25" s="22">
        <v>9237</v>
      </c>
      <c r="G25" s="22"/>
      <c r="H25" s="22">
        <v>9638</v>
      </c>
      <c r="I25" s="22"/>
      <c r="J25" s="22">
        <v>11222</v>
      </c>
      <c r="K25" s="19"/>
      <c r="L25" s="22">
        <v>468</v>
      </c>
      <c r="M25" s="22"/>
      <c r="N25" s="22">
        <v>451</v>
      </c>
      <c r="O25" s="22"/>
      <c r="P25" s="22">
        <v>333</v>
      </c>
    </row>
    <row r="26" spans="1:16" ht="20.25" customHeight="1">
      <c r="A26" s="4" t="s">
        <v>151</v>
      </c>
      <c r="B26" s="18"/>
      <c r="C26" s="13"/>
      <c r="D26" s="13"/>
      <c r="E26" s="27">
        <v>4</v>
      </c>
      <c r="F26" s="22">
        <v>24323</v>
      </c>
      <c r="G26" s="22"/>
      <c r="H26" s="22">
        <v>34626</v>
      </c>
      <c r="I26" s="22"/>
      <c r="J26" s="22">
        <v>80278</v>
      </c>
      <c r="K26" s="19"/>
      <c r="L26" s="22">
        <v>24323</v>
      </c>
      <c r="M26" s="22"/>
      <c r="N26" s="22">
        <v>34626</v>
      </c>
      <c r="O26" s="22"/>
      <c r="P26" s="22">
        <v>80278</v>
      </c>
    </row>
    <row r="27" spans="1:16" ht="20.25" customHeight="1">
      <c r="A27" s="4" t="s">
        <v>91</v>
      </c>
      <c r="B27" s="18"/>
      <c r="C27" s="13"/>
      <c r="D27" s="27"/>
      <c r="E27" s="27">
        <v>17</v>
      </c>
      <c r="F27" s="30">
        <v>2813</v>
      </c>
      <c r="G27" s="22"/>
      <c r="H27" s="30">
        <v>3096</v>
      </c>
      <c r="I27" s="22"/>
      <c r="J27" s="30">
        <v>2369</v>
      </c>
      <c r="K27" s="23"/>
      <c r="L27" s="30">
        <v>1355</v>
      </c>
      <c r="M27" s="23"/>
      <c r="N27" s="30">
        <v>1637</v>
      </c>
      <c r="O27" s="22"/>
      <c r="P27" s="30">
        <v>902</v>
      </c>
    </row>
    <row r="28" spans="1:16" ht="20.25" customHeight="1">
      <c r="A28" s="28" t="s">
        <v>12</v>
      </c>
      <c r="B28" s="18"/>
      <c r="C28" s="13"/>
      <c r="D28" s="13"/>
      <c r="E28" s="13"/>
      <c r="F28" s="29">
        <f>SUM(F19:F27)</f>
        <v>315834</v>
      </c>
      <c r="G28" s="23"/>
      <c r="H28" s="29">
        <f>SUM(H19:H27)</f>
        <v>330516</v>
      </c>
      <c r="I28" s="23"/>
      <c r="J28" s="29">
        <f>SUM(J19:J27)</f>
        <v>559541</v>
      </c>
      <c r="K28" s="23"/>
      <c r="L28" s="29">
        <f>SUM(L19:L27)</f>
        <v>265012</v>
      </c>
      <c r="M28" s="23"/>
      <c r="N28" s="29">
        <f>SUM(N19:N27)</f>
        <v>277596</v>
      </c>
      <c r="O28" s="23"/>
      <c r="P28" s="29">
        <f>SUM(P19:P27)</f>
        <v>305853</v>
      </c>
    </row>
    <row r="29" spans="1:16" ht="20.25" customHeight="1" thickBot="1">
      <c r="A29" s="14" t="s">
        <v>13</v>
      </c>
      <c r="B29" s="18"/>
      <c r="C29" s="13"/>
      <c r="D29" s="13"/>
      <c r="E29" s="13"/>
      <c r="F29" s="31">
        <f>SUM(F17,F28)</f>
        <v>822900</v>
      </c>
      <c r="G29" s="23"/>
      <c r="H29" s="31">
        <f>SUM(H17,H28)</f>
        <v>737857</v>
      </c>
      <c r="I29" s="23"/>
      <c r="J29" s="31">
        <f>SUM(J17,J28)</f>
        <v>867722</v>
      </c>
      <c r="K29" s="19"/>
      <c r="L29" s="31">
        <f>SUM(L17,L28)</f>
        <v>796305</v>
      </c>
      <c r="M29" s="19"/>
      <c r="N29" s="31">
        <f>SUM(N17,N28)</f>
        <v>706163</v>
      </c>
      <c r="O29" s="23"/>
      <c r="P29" s="31">
        <f>SUM(P17,P28)</f>
        <v>624116</v>
      </c>
    </row>
    <row r="30" ht="20.25" customHeight="1" thickTop="1">
      <c r="B30" s="27"/>
    </row>
    <row r="31" spans="1:5" ht="20.25" customHeight="1">
      <c r="A31" s="4" t="s">
        <v>14</v>
      </c>
      <c r="B31" s="27"/>
      <c r="E31" s="5"/>
    </row>
    <row r="32" spans="1:16" ht="20.25" customHeight="1">
      <c r="A32" s="1" t="s">
        <v>198</v>
      </c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0.25" customHeight="1">
      <c r="A33" s="1" t="s">
        <v>167</v>
      </c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20.25" customHeight="1">
      <c r="B34" s="5"/>
      <c r="C34" s="5"/>
      <c r="D34" s="5"/>
      <c r="N34" s="74"/>
      <c r="P34" s="74" t="s">
        <v>122</v>
      </c>
    </row>
    <row r="35" spans="2:16" ht="20.25" customHeight="1">
      <c r="B35" s="5"/>
      <c r="C35" s="5"/>
      <c r="D35" s="5"/>
      <c r="F35" s="120" t="s">
        <v>1</v>
      </c>
      <c r="G35" s="120"/>
      <c r="H35" s="120"/>
      <c r="I35" s="120"/>
      <c r="J35" s="120"/>
      <c r="L35" s="120" t="s">
        <v>2</v>
      </c>
      <c r="M35" s="120"/>
      <c r="N35" s="120"/>
      <c r="O35" s="120"/>
      <c r="P35" s="120"/>
    </row>
    <row r="36" spans="2:16" ht="20.25" customHeight="1">
      <c r="B36" s="7"/>
      <c r="C36" s="8"/>
      <c r="D36" s="9"/>
      <c r="E36" s="10" t="s">
        <v>3</v>
      </c>
      <c r="F36" s="75" t="str">
        <f>"31 March 2013"</f>
        <v>31 March 2013</v>
      </c>
      <c r="G36" s="76"/>
      <c r="H36" s="75" t="s">
        <v>143</v>
      </c>
      <c r="I36" s="76"/>
      <c r="J36" s="75" t="s">
        <v>147</v>
      </c>
      <c r="K36" s="11"/>
      <c r="L36" s="75" t="str">
        <f>"31 March 2013"</f>
        <v>31 March 2013</v>
      </c>
      <c r="M36" s="76"/>
      <c r="N36" s="75" t="s">
        <v>143</v>
      </c>
      <c r="O36" s="76"/>
      <c r="P36" s="75" t="s">
        <v>147</v>
      </c>
    </row>
    <row r="37" spans="2:16" ht="20.25" customHeight="1">
      <c r="B37" s="57"/>
      <c r="C37" s="13"/>
      <c r="D37" s="58"/>
      <c r="E37" s="59"/>
      <c r="F37" s="60" t="s">
        <v>123</v>
      </c>
      <c r="G37" s="58"/>
      <c r="H37" s="60" t="s">
        <v>124</v>
      </c>
      <c r="I37" s="58"/>
      <c r="J37" s="60"/>
      <c r="K37" s="11"/>
      <c r="L37" s="60" t="s">
        <v>123</v>
      </c>
      <c r="M37" s="58"/>
      <c r="N37" s="60" t="s">
        <v>124</v>
      </c>
      <c r="O37" s="58"/>
      <c r="P37" s="60"/>
    </row>
    <row r="38" spans="2:16" ht="20.25" customHeight="1">
      <c r="B38" s="57"/>
      <c r="C38" s="13"/>
      <c r="D38" s="58"/>
      <c r="E38" s="59"/>
      <c r="F38" s="60" t="s">
        <v>125</v>
      </c>
      <c r="G38" s="58"/>
      <c r="H38" s="77" t="s">
        <v>166</v>
      </c>
      <c r="I38" s="58"/>
      <c r="J38" s="77"/>
      <c r="K38" s="11"/>
      <c r="L38" s="60" t="s">
        <v>125</v>
      </c>
      <c r="M38" s="58"/>
      <c r="N38" s="77" t="s">
        <v>166</v>
      </c>
      <c r="O38" s="58"/>
      <c r="P38" s="77"/>
    </row>
    <row r="39" spans="1:16" ht="20.25" customHeight="1">
      <c r="A39" s="32" t="s">
        <v>15</v>
      </c>
      <c r="B39" s="7"/>
      <c r="C39" s="8"/>
      <c r="D39" s="8"/>
      <c r="E39" s="7"/>
      <c r="F39" s="7"/>
      <c r="G39" s="7"/>
      <c r="H39" s="7"/>
      <c r="I39" s="7"/>
      <c r="J39" s="7"/>
      <c r="L39" s="7"/>
      <c r="M39" s="8"/>
      <c r="N39" s="7"/>
      <c r="O39" s="8"/>
      <c r="P39" s="7"/>
    </row>
    <row r="40" spans="1:5" ht="20.25" customHeight="1">
      <c r="A40" s="14" t="s">
        <v>16</v>
      </c>
      <c r="B40" s="18"/>
      <c r="C40" s="13"/>
      <c r="D40" s="13"/>
      <c r="E40" s="13"/>
    </row>
    <row r="41" spans="1:16" ht="20.25" customHeight="1">
      <c r="A41" s="4" t="s">
        <v>183</v>
      </c>
      <c r="B41" s="18"/>
      <c r="C41" s="13"/>
      <c r="D41" s="13"/>
      <c r="E41" s="27">
        <v>18</v>
      </c>
      <c r="F41" s="19">
        <v>110279</v>
      </c>
      <c r="G41" s="19"/>
      <c r="H41" s="19">
        <v>51175</v>
      </c>
      <c r="I41" s="19"/>
      <c r="J41" s="19">
        <v>30580</v>
      </c>
      <c r="K41" s="19"/>
      <c r="L41" s="19">
        <v>110261</v>
      </c>
      <c r="M41" s="19"/>
      <c r="N41" s="19">
        <v>51175</v>
      </c>
      <c r="O41" s="19"/>
      <c r="P41" s="19">
        <v>30580</v>
      </c>
    </row>
    <row r="42" spans="1:16" ht="20.25" customHeight="1">
      <c r="A42" s="4" t="s">
        <v>92</v>
      </c>
      <c r="B42" s="18"/>
      <c r="C42" s="13"/>
      <c r="D42" s="13"/>
      <c r="E42" s="27">
        <v>19</v>
      </c>
      <c r="F42" s="19">
        <v>34793</v>
      </c>
      <c r="G42" s="19"/>
      <c r="H42" s="19">
        <v>27741</v>
      </c>
      <c r="I42" s="19"/>
      <c r="J42" s="19">
        <v>223759</v>
      </c>
      <c r="K42" s="19"/>
      <c r="L42" s="19">
        <v>32321</v>
      </c>
      <c r="M42" s="19"/>
      <c r="N42" s="19">
        <v>25514</v>
      </c>
      <c r="O42" s="19"/>
      <c r="P42" s="19">
        <v>21278</v>
      </c>
    </row>
    <row r="43" spans="1:15" ht="20.25" customHeight="1">
      <c r="A43" s="4" t="s">
        <v>18</v>
      </c>
      <c r="B43" s="18"/>
      <c r="C43" s="13"/>
      <c r="D43" s="13"/>
      <c r="F43" s="34"/>
      <c r="G43" s="34"/>
      <c r="I43" s="34"/>
      <c r="O43" s="34"/>
    </row>
    <row r="44" spans="1:16" ht="20.25" customHeight="1">
      <c r="A44" s="4" t="s">
        <v>19</v>
      </c>
      <c r="B44" s="18"/>
      <c r="C44" s="13"/>
      <c r="D44" s="13"/>
      <c r="E44" s="27"/>
      <c r="F44" s="34">
        <v>10128</v>
      </c>
      <c r="G44" s="34"/>
      <c r="H44" s="34">
        <v>11295</v>
      </c>
      <c r="I44" s="34"/>
      <c r="J44" s="34">
        <v>12911</v>
      </c>
      <c r="K44" s="19"/>
      <c r="L44" s="19">
        <v>2579</v>
      </c>
      <c r="M44" s="19"/>
      <c r="N44" s="19">
        <v>2575</v>
      </c>
      <c r="O44" s="34"/>
      <c r="P44" s="34">
        <v>1099</v>
      </c>
    </row>
    <row r="45" spans="1:16" ht="20.25" customHeight="1">
      <c r="A45" s="4" t="s">
        <v>17</v>
      </c>
      <c r="B45" s="18"/>
      <c r="C45" s="13"/>
      <c r="D45" s="13"/>
      <c r="E45" s="27">
        <v>20</v>
      </c>
      <c r="F45" s="21">
        <v>2175</v>
      </c>
      <c r="G45" s="34"/>
      <c r="H45" s="21">
        <v>2172</v>
      </c>
      <c r="I45" s="34"/>
      <c r="J45" s="21">
        <v>2161</v>
      </c>
      <c r="K45" s="19"/>
      <c r="L45" s="21">
        <v>0</v>
      </c>
      <c r="M45" s="19"/>
      <c r="N45" s="21">
        <v>0</v>
      </c>
      <c r="O45" s="34"/>
      <c r="P45" s="21">
        <v>0</v>
      </c>
    </row>
    <row r="46" spans="1:16" ht="20.25" customHeight="1">
      <c r="A46" s="4" t="s">
        <v>168</v>
      </c>
      <c r="B46" s="18"/>
      <c r="C46" s="13"/>
      <c r="D46" s="13"/>
      <c r="E46" s="27">
        <v>21</v>
      </c>
      <c r="F46" s="19">
        <v>17362</v>
      </c>
      <c r="G46" s="34"/>
      <c r="H46" s="19">
        <v>16425</v>
      </c>
      <c r="I46" s="34"/>
      <c r="J46" s="19">
        <v>15282</v>
      </c>
      <c r="K46" s="19"/>
      <c r="L46" s="19">
        <v>17362</v>
      </c>
      <c r="M46" s="19"/>
      <c r="N46" s="19">
        <v>16425</v>
      </c>
      <c r="O46" s="34"/>
      <c r="P46" s="19">
        <v>15282</v>
      </c>
    </row>
    <row r="47" spans="1:16" s="13" customFormat="1" ht="20.25" customHeight="1">
      <c r="A47" s="4" t="s">
        <v>20</v>
      </c>
      <c r="B47" s="18"/>
      <c r="E47" s="18"/>
      <c r="F47" s="34">
        <v>2587</v>
      </c>
      <c r="G47" s="34"/>
      <c r="H47" s="34">
        <v>6709</v>
      </c>
      <c r="I47" s="34"/>
      <c r="J47" s="34">
        <v>4352</v>
      </c>
      <c r="K47" s="19"/>
      <c r="L47" s="19">
        <v>1926</v>
      </c>
      <c r="M47" s="19"/>
      <c r="N47" s="19">
        <v>6104</v>
      </c>
      <c r="O47" s="34"/>
      <c r="P47" s="34">
        <v>3859</v>
      </c>
    </row>
    <row r="48" spans="1:16" s="13" customFormat="1" ht="20.25" customHeight="1">
      <c r="A48" s="28" t="s">
        <v>21</v>
      </c>
      <c r="B48" s="18"/>
      <c r="E48" s="18"/>
      <c r="F48" s="29">
        <f>SUM(F41:F47)</f>
        <v>177324</v>
      </c>
      <c r="G48" s="23"/>
      <c r="H48" s="29">
        <f>SUM(H41:H47)</f>
        <v>115517</v>
      </c>
      <c r="I48" s="23"/>
      <c r="J48" s="29">
        <f>SUM(J41:J47)</f>
        <v>289045</v>
      </c>
      <c r="K48" s="23"/>
      <c r="L48" s="29">
        <f>SUM(L41:L47)</f>
        <v>164449</v>
      </c>
      <c r="M48" s="23"/>
      <c r="N48" s="29">
        <f>SUM(N41:N47)</f>
        <v>101793</v>
      </c>
      <c r="O48" s="23"/>
      <c r="P48" s="29">
        <f>SUM(P41:P47)</f>
        <v>72098</v>
      </c>
    </row>
    <row r="49" spans="1:16" s="13" customFormat="1" ht="20.25" customHeight="1">
      <c r="A49" s="14" t="s">
        <v>22</v>
      </c>
      <c r="B49" s="18"/>
      <c r="E49" s="1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5" s="13" customFormat="1" ht="20.25" customHeight="1">
      <c r="A50" s="4" t="s">
        <v>24</v>
      </c>
      <c r="B50" s="18"/>
      <c r="E50" s="18"/>
      <c r="F50" s="23"/>
      <c r="G50" s="23"/>
      <c r="I50" s="23"/>
      <c r="O50" s="23"/>
    </row>
    <row r="51" spans="1:16" s="13" customFormat="1" ht="20.25" customHeight="1">
      <c r="A51" s="4" t="s">
        <v>25</v>
      </c>
      <c r="B51" s="18"/>
      <c r="F51" s="23">
        <v>9488</v>
      </c>
      <c r="G51" s="23"/>
      <c r="H51" s="23">
        <v>12088</v>
      </c>
      <c r="I51" s="23"/>
      <c r="J51" s="23">
        <v>16309</v>
      </c>
      <c r="K51" s="23"/>
      <c r="L51" s="23">
        <v>7496</v>
      </c>
      <c r="M51" s="23"/>
      <c r="N51" s="23">
        <v>8147</v>
      </c>
      <c r="O51" s="23"/>
      <c r="P51" s="23">
        <v>3270</v>
      </c>
    </row>
    <row r="52" spans="1:16" s="13" customFormat="1" ht="20.25" customHeight="1">
      <c r="A52" s="4" t="s">
        <v>23</v>
      </c>
      <c r="B52" s="18"/>
      <c r="E52" s="27">
        <v>20</v>
      </c>
      <c r="F52" s="23">
        <v>1335</v>
      </c>
      <c r="G52" s="23"/>
      <c r="H52" s="23">
        <v>1879</v>
      </c>
      <c r="I52" s="23"/>
      <c r="J52" s="23">
        <v>4052</v>
      </c>
      <c r="K52" s="23"/>
      <c r="L52" s="23">
        <v>0</v>
      </c>
      <c r="M52" s="23"/>
      <c r="N52" s="23">
        <v>0</v>
      </c>
      <c r="O52" s="23"/>
      <c r="P52" s="23">
        <v>0</v>
      </c>
    </row>
    <row r="53" spans="1:16" s="13" customFormat="1" ht="20.25" customHeight="1">
      <c r="A53" s="4" t="s">
        <v>169</v>
      </c>
      <c r="B53" s="18"/>
      <c r="E53" s="27">
        <v>21</v>
      </c>
      <c r="F53" s="23">
        <v>275</v>
      </c>
      <c r="G53" s="23"/>
      <c r="H53" s="23">
        <v>15264</v>
      </c>
      <c r="I53" s="23"/>
      <c r="J53" s="23">
        <v>31736</v>
      </c>
      <c r="K53" s="23"/>
      <c r="L53" s="23">
        <v>275</v>
      </c>
      <c r="M53" s="23"/>
      <c r="N53" s="23">
        <v>15264</v>
      </c>
      <c r="O53" s="23"/>
      <c r="P53" s="23">
        <v>31736</v>
      </c>
    </row>
    <row r="54" spans="1:16" s="13" customFormat="1" ht="20.25" customHeight="1">
      <c r="A54" s="13" t="s">
        <v>93</v>
      </c>
      <c r="B54" s="18"/>
      <c r="F54" s="23">
        <v>6881</v>
      </c>
      <c r="G54" s="23"/>
      <c r="H54" s="23">
        <v>6881</v>
      </c>
      <c r="I54" s="23"/>
      <c r="J54" s="23">
        <v>3873</v>
      </c>
      <c r="K54" s="23"/>
      <c r="L54" s="23">
        <v>6846</v>
      </c>
      <c r="M54" s="23"/>
      <c r="N54" s="23">
        <v>6846</v>
      </c>
      <c r="O54" s="23"/>
      <c r="P54" s="23">
        <v>3855</v>
      </c>
    </row>
    <row r="55" spans="1:16" s="13" customFormat="1" ht="20.25" customHeight="1">
      <c r="A55" s="13" t="s">
        <v>170</v>
      </c>
      <c r="B55" s="18"/>
      <c r="E55" s="27">
        <v>4</v>
      </c>
      <c r="F55" s="35">
        <v>19359</v>
      </c>
      <c r="G55" s="23"/>
      <c r="H55" s="35">
        <v>19359</v>
      </c>
      <c r="I55" s="23"/>
      <c r="J55" s="35">
        <v>18848</v>
      </c>
      <c r="K55" s="23"/>
      <c r="L55" s="35">
        <v>19359</v>
      </c>
      <c r="M55" s="23"/>
      <c r="N55" s="35">
        <v>19359</v>
      </c>
      <c r="O55" s="23"/>
      <c r="P55" s="35">
        <v>18848</v>
      </c>
    </row>
    <row r="56" spans="1:16" ht="20.25" customHeight="1">
      <c r="A56" s="28" t="s">
        <v>26</v>
      </c>
      <c r="B56" s="18"/>
      <c r="C56" s="13"/>
      <c r="D56" s="13"/>
      <c r="E56" s="27"/>
      <c r="F56" s="35">
        <f>SUM(F51:F55)</f>
        <v>37338</v>
      </c>
      <c r="G56" s="23"/>
      <c r="H56" s="35">
        <f>SUM(H51:H55)</f>
        <v>55471</v>
      </c>
      <c r="I56" s="23"/>
      <c r="J56" s="35">
        <f>SUM(J51:J55)</f>
        <v>74818</v>
      </c>
      <c r="K56" s="21"/>
      <c r="L56" s="35">
        <f>SUM(L51:L55)</f>
        <v>33976</v>
      </c>
      <c r="M56" s="23"/>
      <c r="N56" s="35">
        <f>SUM(N51:N55)</f>
        <v>49616</v>
      </c>
      <c r="O56" s="23"/>
      <c r="P56" s="35">
        <f>SUM(P51:P55)</f>
        <v>57709</v>
      </c>
    </row>
    <row r="57" spans="1:16" ht="20.25" customHeight="1">
      <c r="A57" s="14" t="s">
        <v>27</v>
      </c>
      <c r="B57" s="18"/>
      <c r="C57" s="13"/>
      <c r="D57" s="13"/>
      <c r="F57" s="35">
        <f>SUM(F48,F56)</f>
        <v>214662</v>
      </c>
      <c r="G57" s="23"/>
      <c r="H57" s="35">
        <f>SUM(H48,H56)</f>
        <v>170988</v>
      </c>
      <c r="I57" s="23"/>
      <c r="J57" s="35">
        <f>SUM(J48,J56)</f>
        <v>363863</v>
      </c>
      <c r="K57" s="19"/>
      <c r="L57" s="35">
        <f>SUM(L48,L56)</f>
        <v>198425</v>
      </c>
      <c r="M57" s="19"/>
      <c r="N57" s="35">
        <f>SUM(N48,N56)</f>
        <v>151409</v>
      </c>
      <c r="O57" s="23"/>
      <c r="P57" s="35">
        <f>SUM(P48,P56)</f>
        <v>129807</v>
      </c>
    </row>
    <row r="58" spans="2:5" ht="20.25" customHeight="1">
      <c r="B58" s="18"/>
      <c r="C58" s="13"/>
      <c r="D58" s="13"/>
      <c r="E58" s="27"/>
    </row>
    <row r="59" spans="1:5" ht="20.25" customHeight="1">
      <c r="A59" s="4" t="s">
        <v>14</v>
      </c>
      <c r="B59" s="27"/>
      <c r="E59" s="5"/>
    </row>
    <row r="60" spans="1:5" ht="20.25" customHeight="1">
      <c r="A60" s="1" t="s">
        <v>198</v>
      </c>
      <c r="B60" s="2"/>
      <c r="C60" s="3"/>
      <c r="D60" s="3"/>
      <c r="E60" s="3"/>
    </row>
    <row r="61" spans="1:5" ht="20.25" customHeight="1">
      <c r="A61" s="1" t="s">
        <v>167</v>
      </c>
      <c r="B61" s="2"/>
      <c r="C61" s="3"/>
      <c r="D61" s="3"/>
      <c r="E61" s="3"/>
    </row>
    <row r="62" spans="2:16" ht="20.25" customHeight="1">
      <c r="B62" s="5"/>
      <c r="C62" s="5"/>
      <c r="D62" s="5"/>
      <c r="N62" s="74"/>
      <c r="P62" s="74" t="s">
        <v>122</v>
      </c>
    </row>
    <row r="63" spans="2:16" ht="20.25" customHeight="1">
      <c r="B63" s="5"/>
      <c r="C63" s="5"/>
      <c r="D63" s="5"/>
      <c r="F63" s="120" t="s">
        <v>1</v>
      </c>
      <c r="G63" s="120"/>
      <c r="H63" s="120"/>
      <c r="I63" s="120"/>
      <c r="J63" s="120"/>
      <c r="L63" s="120" t="s">
        <v>2</v>
      </c>
      <c r="M63" s="120"/>
      <c r="N63" s="120"/>
      <c r="O63" s="120"/>
      <c r="P63" s="120"/>
    </row>
    <row r="64" spans="2:16" ht="20.25" customHeight="1">
      <c r="B64" s="7"/>
      <c r="C64" s="8"/>
      <c r="D64" s="9"/>
      <c r="E64" s="10" t="s">
        <v>3</v>
      </c>
      <c r="F64" s="75" t="str">
        <f>"31 March 2013"</f>
        <v>31 March 2013</v>
      </c>
      <c r="G64" s="76"/>
      <c r="H64" s="75" t="s">
        <v>143</v>
      </c>
      <c r="I64" s="76"/>
      <c r="J64" s="75" t="s">
        <v>147</v>
      </c>
      <c r="K64" s="11"/>
      <c r="L64" s="75" t="str">
        <f>"31 March 2013"</f>
        <v>31 March 2013</v>
      </c>
      <c r="M64" s="76"/>
      <c r="N64" s="75" t="s">
        <v>143</v>
      </c>
      <c r="O64" s="76"/>
      <c r="P64" s="75" t="s">
        <v>147</v>
      </c>
    </row>
    <row r="65" spans="2:16" ht="20.25" customHeight="1">
      <c r="B65" s="57"/>
      <c r="C65" s="13"/>
      <c r="D65" s="58"/>
      <c r="E65" s="59"/>
      <c r="F65" s="60" t="s">
        <v>123</v>
      </c>
      <c r="G65" s="58"/>
      <c r="H65" s="60" t="s">
        <v>124</v>
      </c>
      <c r="I65" s="58"/>
      <c r="J65" s="60"/>
      <c r="K65" s="11"/>
      <c r="L65" s="60" t="s">
        <v>123</v>
      </c>
      <c r="M65" s="58"/>
      <c r="N65" s="60" t="s">
        <v>124</v>
      </c>
      <c r="O65" s="58"/>
      <c r="P65" s="60"/>
    </row>
    <row r="66" spans="2:16" ht="20.25" customHeight="1">
      <c r="B66" s="57"/>
      <c r="C66" s="13"/>
      <c r="D66" s="58"/>
      <c r="E66" s="59"/>
      <c r="F66" s="60" t="s">
        <v>125</v>
      </c>
      <c r="G66" s="58"/>
      <c r="H66" s="77" t="s">
        <v>166</v>
      </c>
      <c r="I66" s="58"/>
      <c r="J66" s="77"/>
      <c r="K66" s="11"/>
      <c r="L66" s="60" t="s">
        <v>125</v>
      </c>
      <c r="M66" s="58"/>
      <c r="N66" s="77" t="s">
        <v>166</v>
      </c>
      <c r="O66" s="58"/>
      <c r="P66" s="77"/>
    </row>
    <row r="67" spans="1:16" ht="20.25" customHeight="1">
      <c r="A67" s="14" t="s">
        <v>28</v>
      </c>
      <c r="B67" s="27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2" ht="20.25" customHeight="1">
      <c r="A68" s="4" t="s">
        <v>29</v>
      </c>
      <c r="B68" s="27"/>
    </row>
    <row r="69" spans="1:2" ht="20.25" customHeight="1">
      <c r="A69" s="4" t="s">
        <v>30</v>
      </c>
      <c r="B69" s="27"/>
    </row>
    <row r="70" spans="1:2" ht="20.25" customHeight="1">
      <c r="A70" s="4" t="s">
        <v>144</v>
      </c>
      <c r="B70" s="27"/>
    </row>
    <row r="71" spans="1:2" ht="20.25" customHeight="1">
      <c r="A71" s="4" t="s">
        <v>154</v>
      </c>
      <c r="B71" s="27"/>
    </row>
    <row r="72" spans="1:16" ht="20.25" customHeight="1" thickBot="1">
      <c r="A72" s="4" t="s">
        <v>145</v>
      </c>
      <c r="B72" s="18"/>
      <c r="C72" s="13"/>
      <c r="D72" s="13"/>
      <c r="E72" s="27">
        <v>22</v>
      </c>
      <c r="F72" s="31">
        <v>360000</v>
      </c>
      <c r="G72" s="23"/>
      <c r="H72" s="31">
        <v>360000</v>
      </c>
      <c r="I72" s="23"/>
      <c r="J72" s="31">
        <v>600000</v>
      </c>
      <c r="K72" s="19"/>
      <c r="L72" s="31">
        <v>360000</v>
      </c>
      <c r="M72" s="19"/>
      <c r="N72" s="31">
        <v>360000</v>
      </c>
      <c r="O72" s="23"/>
      <c r="P72" s="31">
        <v>600000</v>
      </c>
    </row>
    <row r="73" spans="1:16" ht="20.25" customHeight="1" thickTop="1">
      <c r="A73" s="4" t="s">
        <v>31</v>
      </c>
      <c r="B73" s="18"/>
      <c r="C73" s="13"/>
      <c r="D73" s="13"/>
      <c r="E73" s="27"/>
      <c r="F73" s="23"/>
      <c r="G73" s="23"/>
      <c r="H73" s="23"/>
      <c r="I73" s="23"/>
      <c r="J73" s="23"/>
      <c r="K73" s="19"/>
      <c r="L73" s="23"/>
      <c r="M73" s="19"/>
      <c r="N73" s="23"/>
      <c r="O73" s="23"/>
      <c r="P73" s="23"/>
    </row>
    <row r="74" spans="1:16" ht="20.25" customHeight="1">
      <c r="A74" s="4" t="s">
        <v>144</v>
      </c>
      <c r="B74" s="18"/>
      <c r="C74" s="13"/>
      <c r="D74" s="13"/>
      <c r="E74" s="27"/>
      <c r="F74" s="23"/>
      <c r="G74" s="23"/>
      <c r="H74" s="23"/>
      <c r="I74" s="23"/>
      <c r="J74" s="23"/>
      <c r="K74" s="19"/>
      <c r="L74" s="23"/>
      <c r="M74" s="19"/>
      <c r="N74" s="23"/>
      <c r="O74" s="23"/>
      <c r="P74" s="23"/>
    </row>
    <row r="75" spans="1:16" ht="20.25" customHeight="1">
      <c r="A75" s="4" t="s">
        <v>154</v>
      </c>
      <c r="B75" s="18"/>
      <c r="C75" s="13"/>
      <c r="D75" s="13"/>
      <c r="E75" s="27"/>
      <c r="F75" s="23"/>
      <c r="G75" s="23"/>
      <c r="H75" s="23"/>
      <c r="I75" s="23"/>
      <c r="J75" s="23"/>
      <c r="K75" s="19"/>
      <c r="L75" s="23"/>
      <c r="M75" s="19"/>
      <c r="N75" s="23"/>
      <c r="O75" s="23"/>
      <c r="P75" s="23"/>
    </row>
    <row r="76" spans="1:16" ht="20.25" customHeight="1">
      <c r="A76" s="4" t="s">
        <v>145</v>
      </c>
      <c r="B76" s="18"/>
      <c r="C76" s="13"/>
      <c r="D76" s="13"/>
      <c r="E76" s="27">
        <v>22</v>
      </c>
      <c r="F76" s="19">
        <v>360000</v>
      </c>
      <c r="G76" s="19"/>
      <c r="H76" s="19">
        <v>360000</v>
      </c>
      <c r="I76" s="19"/>
      <c r="J76" s="19">
        <v>600000</v>
      </c>
      <c r="K76" s="19"/>
      <c r="L76" s="19">
        <v>360000</v>
      </c>
      <c r="M76" s="19"/>
      <c r="N76" s="19">
        <v>360000</v>
      </c>
      <c r="O76" s="19"/>
      <c r="P76" s="23">
        <v>600000</v>
      </c>
    </row>
    <row r="77" spans="1:16" ht="20.25" customHeight="1">
      <c r="A77" s="4" t="s">
        <v>32</v>
      </c>
      <c r="B77" s="18"/>
      <c r="C77" s="13"/>
      <c r="D77" s="33"/>
      <c r="E77" s="27">
        <v>22</v>
      </c>
      <c r="F77" s="19">
        <v>0</v>
      </c>
      <c r="G77" s="19"/>
      <c r="H77" s="19">
        <v>0</v>
      </c>
      <c r="I77" s="19"/>
      <c r="J77" s="19">
        <v>165337</v>
      </c>
      <c r="K77" s="19"/>
      <c r="L77" s="19">
        <v>0</v>
      </c>
      <c r="M77" s="19"/>
      <c r="N77" s="19">
        <v>0</v>
      </c>
      <c r="O77" s="19"/>
      <c r="P77" s="19">
        <v>165337</v>
      </c>
    </row>
    <row r="78" spans="1:16" ht="20.25" customHeight="1">
      <c r="A78" s="4" t="s">
        <v>131</v>
      </c>
      <c r="B78" s="18"/>
      <c r="C78" s="13"/>
      <c r="D78" s="33"/>
      <c r="E78" s="27">
        <v>22</v>
      </c>
      <c r="F78" s="19">
        <v>15267</v>
      </c>
      <c r="G78" s="19"/>
      <c r="H78" s="19">
        <v>15267</v>
      </c>
      <c r="I78" s="19"/>
      <c r="J78" s="19">
        <v>0</v>
      </c>
      <c r="K78" s="19"/>
      <c r="L78" s="19">
        <v>15267</v>
      </c>
      <c r="M78" s="19"/>
      <c r="N78" s="19">
        <v>15267</v>
      </c>
      <c r="O78" s="19"/>
      <c r="P78" s="19">
        <v>0</v>
      </c>
    </row>
    <row r="79" spans="1:16" ht="20.25" customHeight="1">
      <c r="A79" s="4" t="s">
        <v>33</v>
      </c>
      <c r="B79" s="18"/>
      <c r="C79" s="13"/>
      <c r="D79" s="33"/>
      <c r="E79" s="27"/>
      <c r="F79" s="24"/>
      <c r="G79" s="24"/>
      <c r="H79" s="24"/>
      <c r="I79" s="24"/>
      <c r="J79" s="24"/>
      <c r="K79" s="19"/>
      <c r="L79" s="24"/>
      <c r="M79" s="19"/>
      <c r="N79" s="24"/>
      <c r="O79" s="24"/>
      <c r="P79" s="24"/>
    </row>
    <row r="80" spans="1:16" ht="20.25" customHeight="1">
      <c r="A80" s="4" t="s">
        <v>34</v>
      </c>
      <c r="B80" s="18"/>
      <c r="C80" s="13"/>
      <c r="D80" s="13"/>
      <c r="E80" s="27" t="s">
        <v>171</v>
      </c>
      <c r="F80" s="24">
        <v>11986</v>
      </c>
      <c r="G80" s="34"/>
      <c r="H80" s="34">
        <v>9830</v>
      </c>
      <c r="I80" s="34"/>
      <c r="J80" s="34">
        <v>4646</v>
      </c>
      <c r="K80" s="19"/>
      <c r="L80" s="34">
        <v>11986</v>
      </c>
      <c r="M80" s="19"/>
      <c r="N80" s="34">
        <v>9830</v>
      </c>
      <c r="O80" s="34"/>
      <c r="P80" s="34">
        <v>4646</v>
      </c>
    </row>
    <row r="81" spans="1:16" ht="20.25" customHeight="1">
      <c r="A81" s="36" t="s">
        <v>35</v>
      </c>
      <c r="B81" s="18"/>
      <c r="C81" s="13"/>
      <c r="D81" s="13"/>
      <c r="E81" s="27">
        <v>22</v>
      </c>
      <c r="F81" s="34">
        <v>212352</v>
      </c>
      <c r="G81" s="23"/>
      <c r="H81" s="23">
        <f>157788+15267</f>
        <v>173055</v>
      </c>
      <c r="I81" s="23"/>
      <c r="J81" s="23">
        <f>-335236+61430</f>
        <v>-273806</v>
      </c>
      <c r="K81" s="23"/>
      <c r="L81" s="23">
        <v>201405</v>
      </c>
      <c r="M81" s="23"/>
      <c r="N81" s="23">
        <f>145168+15267</f>
        <v>160435</v>
      </c>
      <c r="O81" s="23"/>
      <c r="P81" s="23">
        <f>-346326+61430</f>
        <v>-284896</v>
      </c>
    </row>
    <row r="82" spans="1:16" ht="20.25" customHeight="1">
      <c r="A82" s="36" t="s">
        <v>95</v>
      </c>
      <c r="B82" s="18"/>
      <c r="C82" s="13"/>
      <c r="D82" s="13"/>
      <c r="E82" s="27"/>
      <c r="F82" s="23">
        <v>9222</v>
      </c>
      <c r="G82" s="23"/>
      <c r="H82" s="23">
        <v>9222</v>
      </c>
      <c r="I82" s="23"/>
      <c r="J82" s="23">
        <v>9222</v>
      </c>
      <c r="K82" s="23"/>
      <c r="L82" s="23">
        <v>9222</v>
      </c>
      <c r="M82" s="23"/>
      <c r="N82" s="23">
        <v>9222</v>
      </c>
      <c r="O82" s="23"/>
      <c r="P82" s="23">
        <v>9222</v>
      </c>
    </row>
    <row r="83" spans="1:16" ht="20.25" customHeight="1">
      <c r="A83" s="14" t="s">
        <v>94</v>
      </c>
      <c r="D83" s="13"/>
      <c r="E83" s="13"/>
      <c r="F83" s="68">
        <f>SUM(F76:F82)</f>
        <v>608827</v>
      </c>
      <c r="G83" s="23"/>
      <c r="H83" s="68">
        <f>SUM(H76:H82)</f>
        <v>567374</v>
      </c>
      <c r="I83" s="23"/>
      <c r="J83" s="68">
        <f>SUM(J76:J82)</f>
        <v>505399</v>
      </c>
      <c r="K83" s="23"/>
      <c r="L83" s="68">
        <f>SUM(L76:L82)</f>
        <v>597880</v>
      </c>
      <c r="M83" s="23"/>
      <c r="N83" s="68">
        <f>SUM(N76:N82)</f>
        <v>554754</v>
      </c>
      <c r="O83" s="23"/>
      <c r="P83" s="68">
        <f>SUM(P76:P82)</f>
        <v>494309</v>
      </c>
    </row>
    <row r="84" spans="1:16" ht="20.25" customHeight="1">
      <c r="A84" s="4" t="s">
        <v>96</v>
      </c>
      <c r="D84" s="13"/>
      <c r="E84" s="13"/>
      <c r="F84" s="35">
        <v>-589</v>
      </c>
      <c r="G84" s="23"/>
      <c r="H84" s="35">
        <v>-505</v>
      </c>
      <c r="I84" s="23"/>
      <c r="J84" s="35">
        <v>-1540</v>
      </c>
      <c r="K84" s="19"/>
      <c r="L84" s="30">
        <v>0</v>
      </c>
      <c r="M84" s="19"/>
      <c r="N84" s="30">
        <v>0</v>
      </c>
      <c r="O84" s="23"/>
      <c r="P84" s="35">
        <v>0</v>
      </c>
    </row>
    <row r="85" spans="1:16" ht="20.25" customHeight="1">
      <c r="A85" s="14" t="s">
        <v>36</v>
      </c>
      <c r="B85" s="18"/>
      <c r="C85" s="13"/>
      <c r="D85" s="13"/>
      <c r="E85" s="13"/>
      <c r="F85" s="35">
        <f>SUM(F83:F84)</f>
        <v>608238</v>
      </c>
      <c r="G85" s="23"/>
      <c r="H85" s="35">
        <f>SUM(H83:H84)</f>
        <v>566869</v>
      </c>
      <c r="I85" s="23"/>
      <c r="J85" s="35">
        <f>SUM(J83:J84)</f>
        <v>503859</v>
      </c>
      <c r="K85" s="19"/>
      <c r="L85" s="35">
        <f>SUM(L83:L84)</f>
        <v>597880</v>
      </c>
      <c r="M85" s="19"/>
      <c r="N85" s="35">
        <f>SUM(N83:N84)</f>
        <v>554754</v>
      </c>
      <c r="O85" s="23"/>
      <c r="P85" s="35">
        <f>SUM(P83:P84)</f>
        <v>494309</v>
      </c>
    </row>
    <row r="86" spans="1:16" ht="20.25" customHeight="1" thickBot="1">
      <c r="A86" s="32" t="s">
        <v>37</v>
      </c>
      <c r="D86" s="36"/>
      <c r="E86" s="36"/>
      <c r="F86" s="31">
        <f>SUM(F85,F57)</f>
        <v>822900</v>
      </c>
      <c r="G86" s="23"/>
      <c r="H86" s="31">
        <f>SUM(H85,H57)</f>
        <v>737857</v>
      </c>
      <c r="I86" s="23"/>
      <c r="J86" s="31">
        <f>SUM(J85,J57)</f>
        <v>867722</v>
      </c>
      <c r="K86" s="19"/>
      <c r="L86" s="31">
        <f>SUM(L85,L57)</f>
        <v>796305</v>
      </c>
      <c r="M86" s="19"/>
      <c r="N86" s="31">
        <f>SUM(N85,N57)</f>
        <v>706163</v>
      </c>
      <c r="O86" s="23"/>
      <c r="P86" s="31">
        <f>SUM(P85,P57)</f>
        <v>624116</v>
      </c>
    </row>
    <row r="87" spans="6:16" ht="20.25" customHeight="1" thickTop="1">
      <c r="F87" s="25">
        <f>F86-F29</f>
        <v>0</v>
      </c>
      <c r="G87" s="25"/>
      <c r="H87" s="25">
        <f>H86-H29</f>
        <v>0</v>
      </c>
      <c r="I87" s="25"/>
      <c r="J87" s="25">
        <f>J86-J29</f>
        <v>0</v>
      </c>
      <c r="K87" s="25"/>
      <c r="L87" s="25">
        <f>L86-L29</f>
        <v>0</v>
      </c>
      <c r="M87" s="25"/>
      <c r="N87" s="25">
        <f>N86-N29</f>
        <v>0</v>
      </c>
      <c r="O87" s="25"/>
      <c r="P87" s="25">
        <f>P86-P29</f>
        <v>0</v>
      </c>
    </row>
    <row r="88" spans="1:2" ht="20.25" customHeight="1">
      <c r="A88" s="4" t="s">
        <v>14</v>
      </c>
      <c r="B88" s="27"/>
    </row>
    <row r="89" ht="20.25" customHeight="1">
      <c r="B89" s="27"/>
    </row>
    <row r="90" spans="1:3" ht="20.25" customHeight="1">
      <c r="A90" s="6"/>
      <c r="B90" s="6"/>
      <c r="C90" s="6"/>
    </row>
    <row r="91" spans="1:2" ht="20.25" customHeight="1">
      <c r="A91" s="13"/>
      <c r="B91" s="27"/>
    </row>
    <row r="92" ht="20.25" customHeight="1">
      <c r="E92" s="37" t="s">
        <v>38</v>
      </c>
    </row>
    <row r="93" spans="1:3" ht="20.25" customHeight="1">
      <c r="A93" s="6"/>
      <c r="B93" s="6"/>
      <c r="C93" s="6"/>
    </row>
    <row r="126" ht="12" customHeight="1"/>
    <row r="181" s="36" customFormat="1" ht="20.25" customHeight="1"/>
    <row r="187" s="36" customFormat="1" ht="20.25" customHeight="1"/>
    <row r="210" s="14" customFormat="1" ht="20.25" customHeight="1"/>
    <row r="211" s="14" customFormat="1" ht="20.25" customHeight="1"/>
    <row r="212" s="14" customFormat="1" ht="20.25" customHeight="1"/>
    <row r="230" s="25" customFormat="1" ht="20.25" customHeight="1"/>
    <row r="231" s="25" customFormat="1" ht="20.25" customHeight="1"/>
    <row r="232" s="25" customFormat="1" ht="20.25" customHeight="1"/>
    <row r="233" s="25" customFormat="1" ht="20.25" customHeight="1"/>
  </sheetData>
  <sheetProtection/>
  <mergeCells count="6">
    <mergeCell ref="F4:J4"/>
    <mergeCell ref="L4:P4"/>
    <mergeCell ref="F35:J35"/>
    <mergeCell ref="L35:P35"/>
    <mergeCell ref="F63:J63"/>
    <mergeCell ref="L63:P63"/>
  </mergeCells>
  <printOptions/>
  <pageMargins left="0.984251968503937" right="0.2362204724409449" top="0.7874015748031497" bottom="0.3937007874015748" header="0.1968503937007874" footer="0.1968503937007874"/>
  <pageSetup horizontalDpi="600" verticalDpi="600" orientation="portrait" paperSize="9" scale="67" r:id="rId1"/>
  <rowBreaks count="6" manualBreakCount="6">
    <brk id="31" max="15" man="1"/>
    <brk id="59" max="15" man="1"/>
    <brk id="93" max="15" man="1"/>
    <brk id="133" max="15" man="1"/>
    <brk id="154" max="15" man="1"/>
    <brk id="194" max="15" man="1"/>
  </rowBreaks>
  <colBreaks count="1" manualBreakCount="1">
    <brk id="16" max="2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8"/>
  <sheetViews>
    <sheetView showGridLines="0" tabSelected="1" view="pageBreakPreview" zoomScale="110" zoomScaleSheetLayoutView="110" zoomScalePageLayoutView="0" workbookViewId="0" topLeftCell="A22">
      <selection activeCell="M44" activeCellId="1" sqref="K44 M44"/>
    </sheetView>
  </sheetViews>
  <sheetFormatPr defaultColWidth="9.140625" defaultRowHeight="20.25" customHeight="1"/>
  <cols>
    <col min="1" max="1" width="25.421875" style="4" customWidth="1"/>
    <col min="2" max="2" width="6.7109375" style="4" customWidth="1"/>
    <col min="3" max="3" width="2.7109375" style="4" customWidth="1"/>
    <col min="4" max="4" width="2.421875" style="4" customWidth="1"/>
    <col min="5" max="5" width="4.8515625" style="4" customWidth="1"/>
    <col min="6" max="6" width="0.9921875" style="13" customWidth="1"/>
    <col min="7" max="7" width="14.140625" style="4" customWidth="1"/>
    <col min="8" max="8" width="1.28515625" style="4" customWidth="1"/>
    <col min="9" max="9" width="14.140625" style="4" customWidth="1"/>
    <col min="10" max="10" width="1.28515625" style="4" customWidth="1"/>
    <col min="11" max="11" width="14.140625" style="4" customWidth="1"/>
    <col min="12" max="12" width="1.28515625" style="4" customWidth="1"/>
    <col min="13" max="13" width="14.140625" style="4" customWidth="1"/>
    <col min="14" max="14" width="9.140625" style="4" customWidth="1"/>
    <col min="15" max="16384" width="9.140625" style="4" customWidth="1"/>
  </cols>
  <sheetData>
    <row r="1" spans="1:13" ht="20.25" customHeight="1">
      <c r="A1" s="13"/>
      <c r="B1" s="27"/>
      <c r="M1" s="74" t="s">
        <v>126</v>
      </c>
    </row>
    <row r="2" spans="1:13" ht="20.25" customHeight="1">
      <c r="A2" s="1" t="s">
        <v>198</v>
      </c>
      <c r="B2" s="2"/>
      <c r="C2" s="3"/>
      <c r="D2" s="3"/>
      <c r="E2" s="3"/>
      <c r="F2" s="113"/>
      <c r="G2" s="3"/>
      <c r="H2" s="3"/>
      <c r="I2" s="3"/>
      <c r="J2" s="3"/>
      <c r="K2" s="3"/>
      <c r="L2" s="3"/>
      <c r="M2" s="3"/>
    </row>
    <row r="3" spans="1:13" ht="20.25" customHeight="1">
      <c r="A3" s="38" t="s">
        <v>172</v>
      </c>
      <c r="B3" s="2"/>
      <c r="C3" s="3"/>
      <c r="D3" s="3"/>
      <c r="E3" s="3"/>
      <c r="F3" s="113"/>
      <c r="G3" s="3"/>
      <c r="H3" s="3"/>
      <c r="I3" s="3"/>
      <c r="J3" s="3"/>
      <c r="K3" s="3"/>
      <c r="L3" s="3"/>
      <c r="M3" s="3"/>
    </row>
    <row r="4" spans="1:13" ht="20.25" customHeight="1">
      <c r="A4" s="38" t="s">
        <v>153</v>
      </c>
      <c r="B4" s="2"/>
      <c r="C4" s="3"/>
      <c r="D4" s="3"/>
      <c r="E4" s="3"/>
      <c r="F4" s="113"/>
      <c r="G4" s="3"/>
      <c r="H4" s="3"/>
      <c r="I4" s="3"/>
      <c r="J4" s="3"/>
      <c r="K4" s="3"/>
      <c r="L4" s="3"/>
      <c r="M4" s="3"/>
    </row>
    <row r="5" spans="2:13" ht="19.5" customHeight="1">
      <c r="B5" s="5"/>
      <c r="C5" s="5"/>
      <c r="D5" s="5"/>
      <c r="M5" s="74" t="s">
        <v>122</v>
      </c>
    </row>
    <row r="6" spans="2:13" ht="19.5" customHeight="1">
      <c r="B6" s="5"/>
      <c r="C6" s="5"/>
      <c r="D6" s="5"/>
      <c r="G6" s="115"/>
      <c r="H6" s="115" t="s">
        <v>1</v>
      </c>
      <c r="I6" s="115"/>
      <c r="K6" s="6"/>
      <c r="L6" s="115" t="s">
        <v>2</v>
      </c>
      <c r="M6" s="115"/>
    </row>
    <row r="7" spans="2:13" ht="19.5" customHeight="1">
      <c r="B7" s="7"/>
      <c r="C7" s="8"/>
      <c r="D7" s="9"/>
      <c r="E7" s="112" t="s">
        <v>3</v>
      </c>
      <c r="F7" s="59"/>
      <c r="G7" s="112">
        <v>2013</v>
      </c>
      <c r="H7" s="9"/>
      <c r="I7" s="112">
        <v>2012</v>
      </c>
      <c r="J7" s="11"/>
      <c r="K7" s="112">
        <v>2013</v>
      </c>
      <c r="L7" s="9"/>
      <c r="M7" s="112">
        <v>2012</v>
      </c>
    </row>
    <row r="8" spans="2:13" ht="20.25" customHeight="1">
      <c r="B8" s="7"/>
      <c r="C8" s="8"/>
      <c r="D8" s="9"/>
      <c r="E8" s="10"/>
      <c r="F8" s="10"/>
      <c r="G8" s="10"/>
      <c r="H8" s="9"/>
      <c r="I8" s="77" t="s">
        <v>166</v>
      </c>
      <c r="J8" s="11"/>
      <c r="K8" s="10"/>
      <c r="L8" s="9"/>
      <c r="M8" s="77" t="s">
        <v>166</v>
      </c>
    </row>
    <row r="9" ht="20.25" customHeight="1">
      <c r="A9" s="14" t="s">
        <v>39</v>
      </c>
    </row>
    <row r="10" spans="1:13" ht="20.25" customHeight="1">
      <c r="A10" s="4" t="s">
        <v>40</v>
      </c>
      <c r="E10" s="27"/>
      <c r="F10" s="18"/>
      <c r="G10" s="34">
        <v>186710</v>
      </c>
      <c r="H10" s="34"/>
      <c r="I10" s="34">
        <v>150449</v>
      </c>
      <c r="J10" s="23"/>
      <c r="K10" s="34">
        <v>186784</v>
      </c>
      <c r="L10" s="19"/>
      <c r="M10" s="34">
        <v>150595</v>
      </c>
    </row>
    <row r="11" spans="1:13" ht="20.25" customHeight="1">
      <c r="A11" s="4" t="s">
        <v>41</v>
      </c>
      <c r="E11" s="27"/>
      <c r="F11" s="18"/>
      <c r="G11" s="34">
        <v>2734</v>
      </c>
      <c r="H11" s="34"/>
      <c r="I11" s="34">
        <v>3961</v>
      </c>
      <c r="J11" s="23"/>
      <c r="K11" s="34">
        <v>0</v>
      </c>
      <c r="L11" s="19"/>
      <c r="M11" s="34">
        <v>0</v>
      </c>
    </row>
    <row r="12" spans="1:13" ht="20.25" customHeight="1">
      <c r="A12" s="4" t="s">
        <v>121</v>
      </c>
      <c r="E12" s="27"/>
      <c r="F12" s="18"/>
      <c r="G12" s="34">
        <v>94</v>
      </c>
      <c r="H12" s="34"/>
      <c r="I12" s="34">
        <v>72</v>
      </c>
      <c r="J12" s="23"/>
      <c r="K12" s="34">
        <v>94</v>
      </c>
      <c r="L12" s="19"/>
      <c r="M12" s="34">
        <v>72</v>
      </c>
    </row>
    <row r="13" spans="1:13" ht="20.25" customHeight="1">
      <c r="A13" s="4" t="s">
        <v>119</v>
      </c>
      <c r="E13" s="27"/>
      <c r="F13" s="18"/>
      <c r="G13" s="34">
        <v>6594</v>
      </c>
      <c r="H13" s="34"/>
      <c r="I13" s="34">
        <v>6688</v>
      </c>
      <c r="J13" s="23"/>
      <c r="K13" s="34">
        <v>6594</v>
      </c>
      <c r="L13" s="19"/>
      <c r="M13" s="34">
        <v>6688</v>
      </c>
    </row>
    <row r="14" spans="1:13" ht="20.25" customHeight="1">
      <c r="A14" s="4" t="s">
        <v>42</v>
      </c>
      <c r="E14" s="27"/>
      <c r="F14" s="18"/>
      <c r="G14" s="21">
        <v>3668</v>
      </c>
      <c r="H14" s="24"/>
      <c r="I14" s="21">
        <v>6582</v>
      </c>
      <c r="J14" s="23"/>
      <c r="K14" s="21">
        <v>3668</v>
      </c>
      <c r="L14" s="19"/>
      <c r="M14" s="21">
        <v>1532</v>
      </c>
    </row>
    <row r="15" spans="1:13" ht="20.25" customHeight="1">
      <c r="A15" s="13" t="s">
        <v>43</v>
      </c>
      <c r="E15" s="18"/>
      <c r="F15" s="18"/>
      <c r="G15" s="35">
        <v>770</v>
      </c>
      <c r="H15" s="23"/>
      <c r="I15" s="35">
        <v>1376</v>
      </c>
      <c r="J15" s="23"/>
      <c r="K15" s="35">
        <v>1312</v>
      </c>
      <c r="L15" s="23"/>
      <c r="M15" s="35">
        <v>1233</v>
      </c>
    </row>
    <row r="16" spans="1:13" ht="20.25" customHeight="1">
      <c r="A16" s="14" t="s">
        <v>44</v>
      </c>
      <c r="E16" s="27"/>
      <c r="F16" s="18"/>
      <c r="G16" s="35">
        <f>SUM(G10:G15)</f>
        <v>200570</v>
      </c>
      <c r="H16" s="23"/>
      <c r="I16" s="35">
        <f>SUM(I10:I15)</f>
        <v>169128</v>
      </c>
      <c r="J16" s="23"/>
      <c r="K16" s="35">
        <f>SUM(K10:K15)</f>
        <v>198452</v>
      </c>
      <c r="L16" s="19"/>
      <c r="M16" s="35">
        <f>SUM(M10:M15)</f>
        <v>160120</v>
      </c>
    </row>
    <row r="17" spans="1:13" ht="20.25" customHeight="1">
      <c r="A17" s="14" t="s">
        <v>45</v>
      </c>
      <c r="E17" s="27"/>
      <c r="F17" s="18"/>
      <c r="G17" s="19"/>
      <c r="H17" s="19"/>
      <c r="I17" s="19"/>
      <c r="J17" s="23"/>
      <c r="K17" s="19"/>
      <c r="L17" s="19"/>
      <c r="M17" s="19"/>
    </row>
    <row r="18" spans="1:13" ht="20.25" customHeight="1">
      <c r="A18" s="4" t="s">
        <v>46</v>
      </c>
      <c r="E18" s="27"/>
      <c r="F18" s="18"/>
      <c r="G18" s="19">
        <v>90771</v>
      </c>
      <c r="H18" s="19"/>
      <c r="I18" s="19">
        <v>72166</v>
      </c>
      <c r="J18" s="23"/>
      <c r="K18" s="19">
        <v>90845</v>
      </c>
      <c r="L18" s="19"/>
      <c r="M18" s="19">
        <v>72017</v>
      </c>
    </row>
    <row r="19" spans="1:13" ht="20.25" customHeight="1">
      <c r="A19" s="4" t="s">
        <v>47</v>
      </c>
      <c r="E19" s="27"/>
      <c r="F19" s="18"/>
      <c r="G19" s="19">
        <v>2145</v>
      </c>
      <c r="H19" s="19"/>
      <c r="I19" s="19">
        <v>2169</v>
      </c>
      <c r="J19" s="23"/>
      <c r="K19" s="19">
        <v>0</v>
      </c>
      <c r="L19" s="19"/>
      <c r="M19" s="19">
        <v>0</v>
      </c>
    </row>
    <row r="20" spans="1:13" ht="20.25" customHeight="1">
      <c r="A20" s="4" t="s">
        <v>120</v>
      </c>
      <c r="E20" s="27"/>
      <c r="F20" s="18"/>
      <c r="G20" s="19">
        <v>961</v>
      </c>
      <c r="H20" s="19"/>
      <c r="I20" s="19">
        <v>2234</v>
      </c>
      <c r="J20" s="23"/>
      <c r="K20" s="19">
        <v>961</v>
      </c>
      <c r="L20" s="19"/>
      <c r="M20" s="19">
        <v>2234</v>
      </c>
    </row>
    <row r="21" spans="1:13" ht="20.25" customHeight="1">
      <c r="A21" s="4" t="s">
        <v>48</v>
      </c>
      <c r="E21" s="27"/>
      <c r="F21" s="18"/>
      <c r="G21" s="19">
        <v>28914</v>
      </c>
      <c r="H21" s="19"/>
      <c r="I21" s="19">
        <v>15332</v>
      </c>
      <c r="J21" s="23"/>
      <c r="K21" s="19">
        <v>28914</v>
      </c>
      <c r="L21" s="19"/>
      <c r="M21" s="19">
        <v>15332</v>
      </c>
    </row>
    <row r="22" spans="1:13" ht="20.25" customHeight="1">
      <c r="A22" s="4" t="s">
        <v>49</v>
      </c>
      <c r="E22" s="27"/>
      <c r="F22" s="18"/>
      <c r="G22" s="19">
        <v>22816</v>
      </c>
      <c r="H22" s="19"/>
      <c r="I22" s="19">
        <v>18627</v>
      </c>
      <c r="J22" s="23"/>
      <c r="K22" s="19">
        <v>21296</v>
      </c>
      <c r="L22" s="19"/>
      <c r="M22" s="19">
        <v>16356</v>
      </c>
    </row>
    <row r="23" spans="1:13" ht="20.25" customHeight="1">
      <c r="A23" s="4" t="s">
        <v>128</v>
      </c>
      <c r="E23" s="27"/>
      <c r="F23" s="18"/>
      <c r="G23" s="21">
        <v>94</v>
      </c>
      <c r="H23" s="19"/>
      <c r="I23" s="21">
        <v>565</v>
      </c>
      <c r="J23" s="23"/>
      <c r="K23" s="21">
        <v>94</v>
      </c>
      <c r="L23" s="19"/>
      <c r="M23" s="21">
        <v>565</v>
      </c>
    </row>
    <row r="24" spans="1:13" ht="20.25" customHeight="1">
      <c r="A24" s="14" t="s">
        <v>50</v>
      </c>
      <c r="E24" s="27"/>
      <c r="F24" s="18"/>
      <c r="G24" s="29">
        <f>SUM(G18:G23)</f>
        <v>145701</v>
      </c>
      <c r="H24" s="23"/>
      <c r="I24" s="29">
        <f>SUM(I18:I23)</f>
        <v>111093</v>
      </c>
      <c r="J24" s="23"/>
      <c r="K24" s="29">
        <f>SUM(K18:K23)</f>
        <v>142110</v>
      </c>
      <c r="L24" s="19"/>
      <c r="M24" s="29">
        <f>SUM(M18:M23)</f>
        <v>106504</v>
      </c>
    </row>
    <row r="25" spans="1:13" ht="20.25" customHeight="1">
      <c r="A25" s="14" t="s">
        <v>202</v>
      </c>
      <c r="E25" s="18"/>
      <c r="F25" s="18"/>
      <c r="G25" s="23">
        <f>-G24+G16</f>
        <v>54869</v>
      </c>
      <c r="H25" s="23"/>
      <c r="I25" s="23">
        <f>-I24+I16</f>
        <v>58035</v>
      </c>
      <c r="J25" s="23"/>
      <c r="K25" s="23">
        <f>-K24+K16</f>
        <v>56342</v>
      </c>
      <c r="L25" s="19"/>
      <c r="M25" s="23">
        <f>-M24+M16</f>
        <v>53616</v>
      </c>
    </row>
    <row r="26" spans="1:13" ht="20.25" customHeight="1">
      <c r="A26" s="4" t="s">
        <v>51</v>
      </c>
      <c r="B26" s="27"/>
      <c r="D26" s="18"/>
      <c r="E26" s="13"/>
      <c r="G26" s="30">
        <v>-3197</v>
      </c>
      <c r="H26" s="22"/>
      <c r="I26" s="30">
        <v>-3246</v>
      </c>
      <c r="J26" s="23"/>
      <c r="K26" s="30">
        <v>-2913</v>
      </c>
      <c r="L26" s="23"/>
      <c r="M26" s="30">
        <v>-2717</v>
      </c>
    </row>
    <row r="27" spans="1:13" ht="20.25" customHeight="1">
      <c r="A27" s="14" t="s">
        <v>203</v>
      </c>
      <c r="B27" s="27"/>
      <c r="D27" s="18"/>
      <c r="E27" s="13"/>
      <c r="G27" s="22">
        <f>SUM(G25:G26)</f>
        <v>51672</v>
      </c>
      <c r="H27" s="22"/>
      <c r="I27" s="22">
        <f>SUM(I25:I26)</f>
        <v>54789</v>
      </c>
      <c r="J27" s="23"/>
      <c r="K27" s="22">
        <f>SUM(K25:K26)</f>
        <v>53429</v>
      </c>
      <c r="L27" s="23"/>
      <c r="M27" s="22">
        <f>SUM(M25:M26)</f>
        <v>50899</v>
      </c>
    </row>
    <row r="28" spans="1:13" ht="20.25" customHeight="1">
      <c r="A28" s="4" t="s">
        <v>204</v>
      </c>
      <c r="B28" s="27"/>
      <c r="D28" s="18"/>
      <c r="E28" s="27" t="s">
        <v>155</v>
      </c>
      <c r="F28" s="18"/>
      <c r="G28" s="22">
        <v>-10303</v>
      </c>
      <c r="H28" s="22"/>
      <c r="I28" s="22">
        <v>-13163</v>
      </c>
      <c r="J28" s="23"/>
      <c r="K28" s="22">
        <v>-10303</v>
      </c>
      <c r="L28" s="23"/>
      <c r="M28" s="22">
        <v>-13163</v>
      </c>
    </row>
    <row r="29" spans="1:13" ht="20.25" customHeight="1" thickBot="1">
      <c r="A29" s="39" t="s">
        <v>205</v>
      </c>
      <c r="B29" s="27"/>
      <c r="D29" s="18"/>
      <c r="E29" s="13"/>
      <c r="G29" s="40">
        <f>SUM(G27:G28)</f>
        <v>41369</v>
      </c>
      <c r="H29" s="23"/>
      <c r="I29" s="40">
        <f>SUM(I27:I28)</f>
        <v>41626</v>
      </c>
      <c r="J29" s="23"/>
      <c r="K29" s="40">
        <f>SUM(K27:K28)</f>
        <v>43126</v>
      </c>
      <c r="L29" s="19"/>
      <c r="M29" s="40">
        <f>SUM(M27:M28)</f>
        <v>37736</v>
      </c>
    </row>
    <row r="30" spans="2:13" ht="12" customHeight="1" thickTop="1">
      <c r="B30" s="27"/>
      <c r="D30" s="18"/>
      <c r="E30" s="13"/>
      <c r="G30" s="23"/>
      <c r="H30" s="23"/>
      <c r="I30" s="23"/>
      <c r="J30" s="23"/>
      <c r="K30" s="23"/>
      <c r="L30" s="19"/>
      <c r="M30" s="23"/>
    </row>
    <row r="31" spans="1:13" ht="20.25" customHeight="1">
      <c r="A31" s="39" t="s">
        <v>127</v>
      </c>
      <c r="B31" s="27"/>
      <c r="D31" s="18"/>
      <c r="E31" s="13"/>
      <c r="G31" s="41"/>
      <c r="H31" s="19"/>
      <c r="I31" s="41"/>
      <c r="J31" s="19"/>
      <c r="K31" s="23"/>
      <c r="L31" s="19"/>
      <c r="M31" s="23"/>
    </row>
    <row r="32" spans="1:13" ht="20.25" customHeight="1" thickBot="1">
      <c r="A32" s="4" t="s">
        <v>97</v>
      </c>
      <c r="E32" s="27"/>
      <c r="F32" s="18"/>
      <c r="G32" s="23">
        <v>41453</v>
      </c>
      <c r="H32" s="19"/>
      <c r="I32" s="23">
        <v>41220</v>
      </c>
      <c r="J32" s="19"/>
      <c r="K32" s="31">
        <f>K29</f>
        <v>43126</v>
      </c>
      <c r="L32" s="23"/>
      <c r="M32" s="31">
        <f>M29</f>
        <v>37736</v>
      </c>
    </row>
    <row r="33" spans="1:13" ht="20.25" customHeight="1" thickTop="1">
      <c r="A33" s="4" t="s">
        <v>96</v>
      </c>
      <c r="B33" s="27"/>
      <c r="D33" s="18"/>
      <c r="G33" s="35">
        <v>-84</v>
      </c>
      <c r="H33" s="19"/>
      <c r="I33" s="35">
        <v>406</v>
      </c>
      <c r="J33" s="19"/>
      <c r="K33" s="19"/>
      <c r="L33" s="19"/>
      <c r="M33" s="19"/>
    </row>
    <row r="34" spans="1:13" ht="20.25" customHeight="1" thickBot="1">
      <c r="A34" s="39"/>
      <c r="B34" s="27"/>
      <c r="D34" s="18"/>
      <c r="E34" s="42"/>
      <c r="F34" s="42"/>
      <c r="G34" s="40">
        <f>SUM(G32:G33)</f>
        <v>41369</v>
      </c>
      <c r="H34" s="19"/>
      <c r="I34" s="40">
        <f>SUM(I32:I33)</f>
        <v>41626</v>
      </c>
      <c r="J34" s="19"/>
      <c r="K34" s="19"/>
      <c r="L34" s="19"/>
      <c r="M34" s="19"/>
    </row>
    <row r="35" spans="1:13" ht="16.5" customHeight="1" thickTop="1">
      <c r="A35" s="39"/>
      <c r="G35" s="15"/>
      <c r="H35" s="15"/>
      <c r="I35" s="15"/>
      <c r="J35" s="15"/>
      <c r="K35" s="15"/>
      <c r="L35" s="25"/>
      <c r="M35" s="74" t="s">
        <v>0</v>
      </c>
    </row>
    <row r="36" spans="1:13" ht="20.25" customHeight="1">
      <c r="A36" s="39" t="s">
        <v>52</v>
      </c>
      <c r="B36" s="27"/>
      <c r="D36" s="13"/>
      <c r="E36" s="27">
        <v>26</v>
      </c>
      <c r="F36" s="18"/>
      <c r="G36" s="15"/>
      <c r="H36" s="15"/>
      <c r="I36" s="15"/>
      <c r="J36" s="15"/>
      <c r="K36" s="15"/>
      <c r="L36" s="25"/>
      <c r="M36" s="15"/>
    </row>
    <row r="37" spans="1:13" ht="20.25" customHeight="1" thickBot="1">
      <c r="A37" s="37" t="s">
        <v>98</v>
      </c>
      <c r="E37" s="5"/>
      <c r="F37" s="57"/>
      <c r="G37" s="118">
        <f>G32/(G39/1000)</f>
        <v>0.06908833333333333</v>
      </c>
      <c r="H37" s="119"/>
      <c r="I37" s="118">
        <f>I32/(I39/1000)</f>
        <v>0.0687</v>
      </c>
      <c r="J37" s="119"/>
      <c r="K37" s="118">
        <f>K32/(K39/1000)</f>
        <v>0.07187666666666667</v>
      </c>
      <c r="L37" s="119"/>
      <c r="M37" s="118">
        <f>M32/(M39/1000)</f>
        <v>0.06289333333333333</v>
      </c>
    </row>
    <row r="38" spans="5:13" ht="12.75" customHeight="1" thickTop="1">
      <c r="E38" s="5"/>
      <c r="F38" s="57"/>
      <c r="G38" s="43"/>
      <c r="H38" s="43"/>
      <c r="I38" s="43"/>
      <c r="J38" s="43"/>
      <c r="K38" s="43"/>
      <c r="L38" s="43"/>
      <c r="M38" s="43"/>
    </row>
    <row r="39" spans="1:13" ht="20.25" customHeight="1" thickBot="1">
      <c r="A39" s="37" t="s">
        <v>53</v>
      </c>
      <c r="E39" s="5"/>
      <c r="F39" s="57"/>
      <c r="G39" s="31">
        <v>600000000</v>
      </c>
      <c r="H39" s="23"/>
      <c r="I39" s="31">
        <v>600000000</v>
      </c>
      <c r="J39" s="23"/>
      <c r="K39" s="31">
        <v>600000000</v>
      </c>
      <c r="L39" s="23"/>
      <c r="M39" s="31">
        <v>600000000</v>
      </c>
    </row>
    <row r="40" spans="5:13" ht="12.75" customHeight="1" thickTop="1">
      <c r="E40" s="5"/>
      <c r="F40" s="57"/>
      <c r="G40" s="43"/>
      <c r="H40" s="43"/>
      <c r="I40" s="43"/>
      <c r="J40" s="43"/>
      <c r="K40" s="43"/>
      <c r="L40" s="43"/>
      <c r="M40" s="43"/>
    </row>
    <row r="41" spans="1:13" ht="20.25" customHeight="1">
      <c r="A41" s="39" t="s">
        <v>217</v>
      </c>
      <c r="B41" s="27"/>
      <c r="D41" s="13"/>
      <c r="E41" s="27">
        <v>26</v>
      </c>
      <c r="F41" s="18"/>
      <c r="G41" s="15"/>
      <c r="H41" s="15"/>
      <c r="I41" s="15"/>
      <c r="J41" s="15"/>
      <c r="K41" s="15"/>
      <c r="L41" s="25"/>
      <c r="M41" s="15"/>
    </row>
    <row r="42" spans="1:13" ht="20.25" customHeight="1" thickBot="1">
      <c r="A42" s="37" t="s">
        <v>98</v>
      </c>
      <c r="E42" s="5"/>
      <c r="F42" s="57"/>
      <c r="G42" s="118">
        <v>0.064</v>
      </c>
      <c r="H42" s="119"/>
      <c r="I42" s="118">
        <v>0.064</v>
      </c>
      <c r="J42" s="119"/>
      <c r="K42" s="118">
        <v>0.067</v>
      </c>
      <c r="L42" s="119"/>
      <c r="M42" s="118">
        <v>0.058</v>
      </c>
    </row>
    <row r="43" spans="5:13" ht="12.75" customHeight="1" thickTop="1">
      <c r="E43" s="5"/>
      <c r="F43" s="57"/>
      <c r="G43" s="43"/>
      <c r="H43" s="43"/>
      <c r="I43" s="43"/>
      <c r="J43" s="43"/>
      <c r="K43" s="43"/>
      <c r="L43" s="43"/>
      <c r="M43" s="43"/>
    </row>
    <row r="44" spans="1:13" ht="20.25" customHeight="1" thickBot="1">
      <c r="A44" s="37" t="s">
        <v>53</v>
      </c>
      <c r="E44" s="5"/>
      <c r="F44" s="57"/>
      <c r="G44" s="31">
        <v>648349515</v>
      </c>
      <c r="H44" s="23"/>
      <c r="I44" s="31">
        <v>648349515</v>
      </c>
      <c r="J44" s="23"/>
      <c r="K44" s="31">
        <v>648349515</v>
      </c>
      <c r="L44" s="23"/>
      <c r="M44" s="31">
        <v>648349515</v>
      </c>
    </row>
    <row r="45" spans="1:13" ht="16.5" customHeight="1" thickTop="1">
      <c r="A45" s="14"/>
      <c r="E45" s="5"/>
      <c r="F45" s="57"/>
      <c r="G45" s="23"/>
      <c r="H45" s="23"/>
      <c r="I45" s="23"/>
      <c r="J45" s="23"/>
      <c r="K45" s="23"/>
      <c r="L45" s="23"/>
      <c r="M45" s="23"/>
    </row>
    <row r="46" ht="20.25" customHeight="1">
      <c r="A46" s="4" t="s">
        <v>14</v>
      </c>
    </row>
    <row r="47" spans="1:13" ht="20.25" customHeight="1">
      <c r="A47" s="13"/>
      <c r="B47" s="27"/>
      <c r="M47" s="74" t="s">
        <v>126</v>
      </c>
    </row>
    <row r="48" spans="1:13" ht="20.25" customHeight="1">
      <c r="A48" s="1" t="s">
        <v>198</v>
      </c>
      <c r="B48" s="2"/>
      <c r="C48" s="3"/>
      <c r="D48" s="3"/>
      <c r="E48" s="3"/>
      <c r="F48" s="113"/>
      <c r="G48" s="3"/>
      <c r="H48" s="3"/>
      <c r="I48" s="3"/>
      <c r="J48" s="3"/>
      <c r="K48" s="3"/>
      <c r="L48" s="3"/>
      <c r="M48" s="3"/>
    </row>
    <row r="49" spans="1:13" ht="20.25" customHeight="1">
      <c r="A49" s="38" t="s">
        <v>173</v>
      </c>
      <c r="B49" s="2"/>
      <c r="C49" s="3"/>
      <c r="D49" s="3"/>
      <c r="E49" s="3"/>
      <c r="F49" s="113"/>
      <c r="G49" s="3"/>
      <c r="H49" s="3"/>
      <c r="I49" s="3"/>
      <c r="J49" s="3"/>
      <c r="K49" s="3"/>
      <c r="L49" s="3"/>
      <c r="M49" s="3"/>
    </row>
    <row r="50" spans="1:13" ht="20.25" customHeight="1">
      <c r="A50" s="38" t="s">
        <v>153</v>
      </c>
      <c r="B50" s="2"/>
      <c r="C50" s="3"/>
      <c r="D50" s="3"/>
      <c r="E50" s="3"/>
      <c r="F50" s="113"/>
      <c r="G50" s="3"/>
      <c r="H50" s="3"/>
      <c r="I50" s="3"/>
      <c r="J50" s="3"/>
      <c r="K50" s="3"/>
      <c r="L50" s="3"/>
      <c r="M50" s="3"/>
    </row>
    <row r="51" spans="2:13" ht="20.25" customHeight="1">
      <c r="B51" s="5"/>
      <c r="C51" s="5"/>
      <c r="D51" s="5"/>
      <c r="M51" s="74" t="s">
        <v>122</v>
      </c>
    </row>
    <row r="52" spans="2:13" ht="20.25" customHeight="1">
      <c r="B52" s="5"/>
      <c r="C52" s="5"/>
      <c r="D52" s="5"/>
      <c r="G52" s="115"/>
      <c r="H52" s="115" t="s">
        <v>1</v>
      </c>
      <c r="I52" s="115"/>
      <c r="K52" s="6"/>
      <c r="L52" s="115" t="s">
        <v>2</v>
      </c>
      <c r="M52" s="115"/>
    </row>
    <row r="53" spans="2:13" ht="20.25" customHeight="1">
      <c r="B53" s="7"/>
      <c r="C53" s="8"/>
      <c r="D53" s="9"/>
      <c r="E53" s="10"/>
      <c r="F53" s="10"/>
      <c r="G53" s="114">
        <v>2013</v>
      </c>
      <c r="H53" s="58"/>
      <c r="I53" s="114">
        <v>2012</v>
      </c>
      <c r="J53" s="11"/>
      <c r="K53" s="114">
        <v>2013</v>
      </c>
      <c r="L53" s="9"/>
      <c r="M53" s="114">
        <v>2012</v>
      </c>
    </row>
    <row r="54" spans="2:13" ht="20.25" customHeight="1">
      <c r="B54" s="7"/>
      <c r="C54" s="8"/>
      <c r="D54" s="9"/>
      <c r="E54" s="10"/>
      <c r="F54" s="10"/>
      <c r="G54" s="10"/>
      <c r="H54" s="9"/>
      <c r="I54" s="77" t="s">
        <v>166</v>
      </c>
      <c r="J54" s="11"/>
      <c r="K54" s="10"/>
      <c r="L54" s="9"/>
      <c r="M54" s="77" t="s">
        <v>166</v>
      </c>
    </row>
    <row r="55" spans="1:13" ht="20.25" customHeight="1">
      <c r="A55" s="39" t="s">
        <v>200</v>
      </c>
      <c r="G55" s="61">
        <f>G34</f>
        <v>41369</v>
      </c>
      <c r="H55" s="19"/>
      <c r="I55" s="61">
        <f>I34</f>
        <v>41626</v>
      </c>
      <c r="J55" s="23"/>
      <c r="K55" s="61">
        <f>K32</f>
        <v>43126</v>
      </c>
      <c r="L55" s="19"/>
      <c r="M55" s="61">
        <f>M32</f>
        <v>37736</v>
      </c>
    </row>
    <row r="56" ht="20.25" customHeight="1">
      <c r="A56" s="39"/>
    </row>
    <row r="57" ht="20.25" customHeight="1">
      <c r="A57" s="39" t="s">
        <v>99</v>
      </c>
    </row>
    <row r="58" spans="1:13" ht="20.25" customHeight="1">
      <c r="A58" s="37" t="s">
        <v>201</v>
      </c>
      <c r="B58" s="2"/>
      <c r="C58" s="3"/>
      <c r="D58" s="3"/>
      <c r="E58" s="3"/>
      <c r="F58" s="113"/>
      <c r="G58" s="61">
        <v>0</v>
      </c>
      <c r="H58" s="19"/>
      <c r="I58" s="61">
        <v>0</v>
      </c>
      <c r="J58" s="23"/>
      <c r="K58" s="61">
        <v>0</v>
      </c>
      <c r="L58" s="19"/>
      <c r="M58" s="61">
        <v>0</v>
      </c>
    </row>
    <row r="59" spans="1:13" ht="20.25" customHeight="1">
      <c r="A59" s="69"/>
      <c r="B59" s="2"/>
      <c r="C59" s="3"/>
      <c r="D59" s="3"/>
      <c r="E59" s="3"/>
      <c r="F59" s="113"/>
      <c r="G59" s="3"/>
      <c r="H59" s="3"/>
      <c r="I59" s="3"/>
      <c r="J59" s="3"/>
      <c r="K59" s="3"/>
      <c r="L59" s="3"/>
      <c r="M59" s="3"/>
    </row>
    <row r="60" spans="1:13" ht="20.25" customHeight="1" thickBot="1">
      <c r="A60" s="39" t="s">
        <v>206</v>
      </c>
      <c r="B60" s="2"/>
      <c r="C60" s="3"/>
      <c r="D60" s="3"/>
      <c r="E60" s="3"/>
      <c r="F60" s="113"/>
      <c r="G60" s="62">
        <f>+G55+G58</f>
        <v>41369</v>
      </c>
      <c r="H60" s="3"/>
      <c r="I60" s="62">
        <f>+I55+I58</f>
        <v>41626</v>
      </c>
      <c r="J60" s="3"/>
      <c r="K60" s="62">
        <f>+K55+K58</f>
        <v>43126</v>
      </c>
      <c r="L60" s="3"/>
      <c r="M60" s="62">
        <f>+M55+M58</f>
        <v>37736</v>
      </c>
    </row>
    <row r="61" spans="1:13" ht="20.25" customHeight="1" thickTop="1">
      <c r="A61" s="70"/>
      <c r="B61" s="2"/>
      <c r="C61" s="3"/>
      <c r="D61" s="3"/>
      <c r="E61" s="3"/>
      <c r="F61" s="113"/>
      <c r="G61" s="3"/>
      <c r="H61" s="3"/>
      <c r="I61" s="3"/>
      <c r="J61" s="3"/>
      <c r="K61" s="3"/>
      <c r="L61" s="3"/>
      <c r="M61" s="3"/>
    </row>
    <row r="62" spans="1:13" ht="20.25" customHeight="1">
      <c r="A62" s="39" t="s">
        <v>100</v>
      </c>
      <c r="B62" s="2"/>
      <c r="C62" s="3"/>
      <c r="D62" s="3"/>
      <c r="E62" s="3"/>
      <c r="F62" s="113"/>
      <c r="G62" s="3"/>
      <c r="H62" s="3"/>
      <c r="I62" s="3"/>
      <c r="J62" s="3"/>
      <c r="K62" s="3"/>
      <c r="L62" s="3"/>
      <c r="M62" s="3"/>
    </row>
    <row r="63" spans="1:13" ht="20.25" customHeight="1" thickBot="1">
      <c r="A63" s="4" t="s">
        <v>97</v>
      </c>
      <c r="B63" s="2"/>
      <c r="C63" s="3"/>
      <c r="D63" s="3"/>
      <c r="E63" s="3"/>
      <c r="F63" s="113"/>
      <c r="G63" s="23">
        <v>41453</v>
      </c>
      <c r="H63" s="19"/>
      <c r="I63" s="23">
        <v>41220</v>
      </c>
      <c r="J63" s="19"/>
      <c r="K63" s="31">
        <f>K60</f>
        <v>43126</v>
      </c>
      <c r="L63" s="23"/>
      <c r="M63" s="31">
        <f>M60</f>
        <v>37736</v>
      </c>
    </row>
    <row r="64" spans="1:13" ht="20.25" customHeight="1" thickTop="1">
      <c r="A64" s="4" t="s">
        <v>207</v>
      </c>
      <c r="B64" s="2"/>
      <c r="C64" s="3"/>
      <c r="D64" s="3"/>
      <c r="E64" s="3"/>
      <c r="F64" s="113"/>
      <c r="G64" s="35">
        <v>-84</v>
      </c>
      <c r="H64" s="19"/>
      <c r="I64" s="35">
        <v>406</v>
      </c>
      <c r="J64" s="19"/>
      <c r="K64" s="19"/>
      <c r="L64" s="19"/>
      <c r="M64" s="19"/>
    </row>
    <row r="65" spans="1:13" ht="20.25" customHeight="1" thickBot="1">
      <c r="A65" s="71"/>
      <c r="B65" s="2"/>
      <c r="C65" s="3"/>
      <c r="D65" s="3"/>
      <c r="E65" s="3"/>
      <c r="F65" s="113"/>
      <c r="G65" s="40">
        <f>SUM(G63:G64)</f>
        <v>41369</v>
      </c>
      <c r="H65" s="19"/>
      <c r="I65" s="40">
        <f>SUM(I63:I64)</f>
        <v>41626</v>
      </c>
      <c r="J65" s="19"/>
      <c r="K65" s="19"/>
      <c r="L65" s="19"/>
      <c r="M65" s="19"/>
    </row>
    <row r="66" spans="1:13" ht="20.25" customHeight="1" thickTop="1">
      <c r="A66" s="71"/>
      <c r="B66" s="2"/>
      <c r="C66" s="3"/>
      <c r="D66" s="3"/>
      <c r="E66" s="3"/>
      <c r="F66" s="113"/>
      <c r="G66" s="3"/>
      <c r="H66" s="3"/>
      <c r="I66" s="3"/>
      <c r="J66" s="3"/>
      <c r="K66" s="3"/>
      <c r="L66" s="3"/>
      <c r="M66" s="3"/>
    </row>
    <row r="67" spans="1:13" ht="20.25" customHeight="1">
      <c r="A67" s="71"/>
      <c r="B67" s="2"/>
      <c r="C67" s="3"/>
      <c r="D67" s="3"/>
      <c r="E67" s="3"/>
      <c r="F67" s="113"/>
      <c r="G67" s="3"/>
      <c r="H67" s="3"/>
      <c r="I67" s="3"/>
      <c r="J67" s="3"/>
      <c r="K67" s="3"/>
      <c r="L67" s="3"/>
      <c r="M67" s="3"/>
    </row>
    <row r="68" ht="20.25" customHeight="1">
      <c r="A68" s="4" t="s">
        <v>14</v>
      </c>
    </row>
    <row r="69" ht="19.5" customHeight="1">
      <c r="M69" s="74" t="s">
        <v>126</v>
      </c>
    </row>
    <row r="70" spans="1:13" ht="19.5" customHeight="1">
      <c r="A70" s="1" t="s">
        <v>198</v>
      </c>
      <c r="B70" s="2"/>
      <c r="C70" s="3"/>
      <c r="D70" s="3"/>
      <c r="E70" s="3"/>
      <c r="F70" s="113"/>
      <c r="G70" s="3"/>
      <c r="H70" s="3"/>
      <c r="I70" s="3"/>
      <c r="J70" s="3"/>
      <c r="K70" s="3"/>
      <c r="L70" s="3"/>
      <c r="M70" s="3"/>
    </row>
    <row r="71" spans="1:13" ht="19.5" customHeight="1">
      <c r="A71" s="1" t="s">
        <v>174</v>
      </c>
      <c r="B71" s="2"/>
      <c r="C71" s="3"/>
      <c r="D71" s="3"/>
      <c r="E71" s="3"/>
      <c r="F71" s="113"/>
      <c r="G71" s="3"/>
      <c r="H71" s="3"/>
      <c r="I71" s="3"/>
      <c r="J71" s="3"/>
      <c r="K71" s="3"/>
      <c r="L71" s="3"/>
      <c r="M71" s="3"/>
    </row>
    <row r="72" spans="1:13" ht="19.5" customHeight="1">
      <c r="A72" s="38" t="s">
        <v>153</v>
      </c>
      <c r="B72" s="2"/>
      <c r="C72" s="3"/>
      <c r="D72" s="3"/>
      <c r="E72" s="3"/>
      <c r="F72" s="113"/>
      <c r="G72" s="3"/>
      <c r="H72" s="3"/>
      <c r="I72" s="3"/>
      <c r="J72" s="3"/>
      <c r="K72" s="3"/>
      <c r="L72" s="3"/>
      <c r="M72" s="3"/>
    </row>
    <row r="73" spans="2:13" ht="19.5" customHeight="1">
      <c r="B73" s="5"/>
      <c r="C73" s="5"/>
      <c r="D73" s="5"/>
      <c r="M73" s="74" t="s">
        <v>122</v>
      </c>
    </row>
    <row r="74" spans="2:13" ht="19.5" customHeight="1">
      <c r="B74" s="5"/>
      <c r="C74" s="5"/>
      <c r="D74" s="5"/>
      <c r="G74" s="115"/>
      <c r="H74" s="115" t="s">
        <v>1</v>
      </c>
      <c r="I74" s="115"/>
      <c r="K74" s="6"/>
      <c r="L74" s="115" t="s">
        <v>2</v>
      </c>
      <c r="M74" s="115"/>
    </row>
    <row r="75" spans="2:13" ht="19.5" customHeight="1">
      <c r="B75" s="7"/>
      <c r="C75" s="8"/>
      <c r="D75" s="9"/>
      <c r="E75" s="10"/>
      <c r="F75" s="10"/>
      <c r="G75" s="114">
        <v>2013</v>
      </c>
      <c r="H75" s="9"/>
      <c r="I75" s="114">
        <v>2012</v>
      </c>
      <c r="J75" s="11"/>
      <c r="K75" s="114">
        <v>2013</v>
      </c>
      <c r="L75" s="9"/>
      <c r="M75" s="114">
        <v>2012</v>
      </c>
    </row>
    <row r="76" spans="2:13" ht="19.5" customHeight="1">
      <c r="B76" s="7"/>
      <c r="C76" s="8"/>
      <c r="D76" s="9"/>
      <c r="E76" s="10"/>
      <c r="F76" s="10"/>
      <c r="G76" s="10"/>
      <c r="H76" s="9"/>
      <c r="I76" s="77" t="s">
        <v>166</v>
      </c>
      <c r="J76" s="11"/>
      <c r="K76" s="77"/>
      <c r="L76" s="9"/>
      <c r="M76" s="77" t="s">
        <v>166</v>
      </c>
    </row>
    <row r="77" spans="1:9" ht="19.5" customHeight="1">
      <c r="A77" s="14" t="s">
        <v>54</v>
      </c>
      <c r="D77" s="13"/>
      <c r="E77" s="13"/>
      <c r="G77" s="13"/>
      <c r="H77" s="13"/>
      <c r="I77" s="13"/>
    </row>
    <row r="78" spans="1:13" ht="19.5" customHeight="1">
      <c r="A78" s="4" t="s">
        <v>135</v>
      </c>
      <c r="D78" s="13"/>
      <c r="E78" s="13"/>
      <c r="G78" s="19">
        <f>SUM(G27)</f>
        <v>51672</v>
      </c>
      <c r="H78" s="19"/>
      <c r="I78" s="19">
        <f>SUM(I27)</f>
        <v>54789</v>
      </c>
      <c r="J78" s="23"/>
      <c r="K78" s="19">
        <f>SUM(K27)</f>
        <v>53429</v>
      </c>
      <c r="L78" s="19"/>
      <c r="M78" s="19">
        <f>SUM(M27)</f>
        <v>50899</v>
      </c>
    </row>
    <row r="79" spans="1:13" ht="19.5" customHeight="1">
      <c r="A79" s="4" t="s">
        <v>136</v>
      </c>
      <c r="D79" s="13"/>
      <c r="E79" s="13"/>
      <c r="G79" s="19"/>
      <c r="H79" s="19"/>
      <c r="I79" s="19"/>
      <c r="J79" s="23"/>
      <c r="K79" s="19"/>
      <c r="L79" s="19"/>
      <c r="M79" s="19"/>
    </row>
    <row r="80" spans="1:13" ht="19.5" customHeight="1">
      <c r="A80" s="4" t="s">
        <v>197</v>
      </c>
      <c r="D80" s="13"/>
      <c r="E80" s="13"/>
      <c r="G80" s="19"/>
      <c r="H80" s="19"/>
      <c r="I80" s="19"/>
      <c r="J80" s="23"/>
      <c r="K80" s="19"/>
      <c r="L80" s="19"/>
      <c r="M80" s="19"/>
    </row>
    <row r="81" spans="1:13" ht="19.5" customHeight="1">
      <c r="A81" s="4" t="s">
        <v>55</v>
      </c>
      <c r="D81" s="15"/>
      <c r="E81" s="15"/>
      <c r="F81" s="15"/>
      <c r="G81" s="19">
        <v>5741</v>
      </c>
      <c r="H81" s="19"/>
      <c r="I81" s="19">
        <v>4580</v>
      </c>
      <c r="J81" s="23"/>
      <c r="K81" s="19">
        <v>3644</v>
      </c>
      <c r="L81" s="19"/>
      <c r="M81" s="19">
        <v>2459</v>
      </c>
    </row>
    <row r="82" spans="1:13" ht="19.5" customHeight="1">
      <c r="A82" s="4" t="s">
        <v>137</v>
      </c>
      <c r="D82" s="15"/>
      <c r="E82" s="15"/>
      <c r="F82" s="15"/>
      <c r="G82" s="19"/>
      <c r="H82" s="19"/>
      <c r="I82" s="19"/>
      <c r="J82" s="23"/>
      <c r="K82" s="19"/>
      <c r="L82" s="19"/>
      <c r="M82" s="19"/>
    </row>
    <row r="83" spans="1:13" ht="19.5" customHeight="1">
      <c r="A83" s="4" t="s">
        <v>101</v>
      </c>
      <c r="D83" s="15"/>
      <c r="E83" s="15"/>
      <c r="F83" s="15"/>
      <c r="G83" s="19">
        <v>0</v>
      </c>
      <c r="H83" s="19"/>
      <c r="I83" s="19">
        <v>1374</v>
      </c>
      <c r="J83" s="23"/>
      <c r="K83" s="19">
        <v>0</v>
      </c>
      <c r="L83" s="19"/>
      <c r="M83" s="19">
        <v>1374</v>
      </c>
    </row>
    <row r="84" spans="1:13" ht="19.5" customHeight="1">
      <c r="A84" s="4" t="s">
        <v>192</v>
      </c>
      <c r="D84" s="15"/>
      <c r="E84" s="15"/>
      <c r="F84" s="15"/>
      <c r="G84" s="19">
        <v>-2</v>
      </c>
      <c r="H84" s="19"/>
      <c r="I84" s="19">
        <v>173</v>
      </c>
      <c r="J84" s="23"/>
      <c r="K84" s="19">
        <v>-2</v>
      </c>
      <c r="L84" s="19"/>
      <c r="M84" s="19">
        <v>173</v>
      </c>
    </row>
    <row r="85" spans="1:13" ht="19.5" customHeight="1">
      <c r="A85" s="4" t="s">
        <v>193</v>
      </c>
      <c r="D85" s="15"/>
      <c r="E85" s="15"/>
      <c r="F85" s="15"/>
      <c r="G85" s="25"/>
      <c r="H85" s="19"/>
      <c r="I85" s="19"/>
      <c r="J85" s="23"/>
      <c r="K85" s="25"/>
      <c r="L85" s="19"/>
      <c r="M85" s="19"/>
    </row>
    <row r="86" spans="1:13" ht="19.5" customHeight="1">
      <c r="A86" s="4" t="s">
        <v>194</v>
      </c>
      <c r="D86" s="15"/>
      <c r="E86" s="15"/>
      <c r="F86" s="15"/>
      <c r="G86" s="19">
        <v>-12</v>
      </c>
      <c r="H86" s="19"/>
      <c r="I86" s="19">
        <v>-58</v>
      </c>
      <c r="J86" s="23"/>
      <c r="K86" s="19">
        <v>-12</v>
      </c>
      <c r="L86" s="19"/>
      <c r="M86" s="19">
        <v>-58</v>
      </c>
    </row>
    <row r="87" spans="1:13" ht="19.5" customHeight="1">
      <c r="A87" s="4" t="s">
        <v>56</v>
      </c>
      <c r="D87" s="15"/>
      <c r="E87" s="15"/>
      <c r="F87" s="15"/>
      <c r="G87" s="19">
        <v>-1999</v>
      </c>
      <c r="H87" s="19"/>
      <c r="I87" s="19">
        <v>4136</v>
      </c>
      <c r="J87" s="23"/>
      <c r="K87" s="19">
        <v>-1999</v>
      </c>
      <c r="L87" s="19"/>
      <c r="M87" s="19">
        <v>-913</v>
      </c>
    </row>
    <row r="88" spans="1:13" ht="19.5" customHeight="1">
      <c r="A88" s="4" t="s">
        <v>57</v>
      </c>
      <c r="D88" s="15"/>
      <c r="E88" s="15"/>
      <c r="F88" s="15"/>
      <c r="G88" s="19">
        <v>756</v>
      </c>
      <c r="H88" s="19"/>
      <c r="I88" s="19">
        <v>935</v>
      </c>
      <c r="J88" s="21"/>
      <c r="K88" s="19">
        <v>756</v>
      </c>
      <c r="L88" s="19"/>
      <c r="M88" s="19">
        <v>935</v>
      </c>
    </row>
    <row r="89" spans="1:6" ht="19.5" customHeight="1">
      <c r="A89" s="4" t="s">
        <v>195</v>
      </c>
      <c r="D89" s="15"/>
      <c r="E89" s="15"/>
      <c r="F89" s="15"/>
    </row>
    <row r="90" spans="1:13" ht="19.5" customHeight="1">
      <c r="A90" s="4" t="s">
        <v>175</v>
      </c>
      <c r="D90" s="15"/>
      <c r="E90" s="15"/>
      <c r="F90" s="15"/>
      <c r="G90" s="19">
        <v>95</v>
      </c>
      <c r="H90" s="19"/>
      <c r="I90" s="19">
        <v>0</v>
      </c>
      <c r="J90" s="21"/>
      <c r="K90" s="19">
        <v>95</v>
      </c>
      <c r="L90" s="19"/>
      <c r="M90" s="19">
        <v>0</v>
      </c>
    </row>
    <row r="91" spans="1:13" ht="19.5" customHeight="1">
      <c r="A91" s="4" t="s">
        <v>138</v>
      </c>
      <c r="D91" s="15"/>
      <c r="E91" s="15"/>
      <c r="F91" s="15"/>
      <c r="G91" s="19">
        <v>-27</v>
      </c>
      <c r="H91" s="34"/>
      <c r="I91" s="34">
        <v>565</v>
      </c>
      <c r="J91" s="22"/>
      <c r="K91" s="19">
        <v>-27</v>
      </c>
      <c r="L91" s="19"/>
      <c r="M91" s="34">
        <v>565</v>
      </c>
    </row>
    <row r="92" spans="1:13" ht="19.5" customHeight="1">
      <c r="A92" s="4" t="s">
        <v>208</v>
      </c>
      <c r="D92" s="15"/>
      <c r="E92" s="15"/>
      <c r="F92" s="15"/>
      <c r="G92" s="34">
        <v>0</v>
      </c>
      <c r="H92" s="34"/>
      <c r="I92" s="21">
        <v>-51</v>
      </c>
      <c r="J92" s="22"/>
      <c r="K92" s="34">
        <v>0</v>
      </c>
      <c r="L92" s="19"/>
      <c r="M92" s="21">
        <v>-51</v>
      </c>
    </row>
    <row r="93" spans="1:13" ht="19.5" customHeight="1">
      <c r="A93" s="4" t="s">
        <v>58</v>
      </c>
      <c r="D93" s="44"/>
      <c r="E93" s="15"/>
      <c r="F93" s="15"/>
      <c r="G93" s="19">
        <v>-95</v>
      </c>
      <c r="H93" s="24"/>
      <c r="I93" s="19">
        <v>-111</v>
      </c>
      <c r="J93" s="22"/>
      <c r="K93" s="21">
        <v>-651</v>
      </c>
      <c r="L93" s="19"/>
      <c r="M93" s="19">
        <v>-609</v>
      </c>
    </row>
    <row r="94" spans="1:13" ht="19.5" customHeight="1">
      <c r="A94" s="4" t="s">
        <v>59</v>
      </c>
      <c r="D94" s="17"/>
      <c r="E94" s="44"/>
      <c r="F94" s="44"/>
      <c r="G94" s="35">
        <v>2347</v>
      </c>
      <c r="H94" s="22"/>
      <c r="I94" s="35">
        <v>2266</v>
      </c>
      <c r="J94" s="21"/>
      <c r="K94" s="35">
        <v>1763</v>
      </c>
      <c r="L94" s="34"/>
      <c r="M94" s="35">
        <v>1784</v>
      </c>
    </row>
    <row r="95" spans="1:13" ht="19.5" customHeight="1">
      <c r="A95" s="4" t="s">
        <v>102</v>
      </c>
      <c r="D95" s="20"/>
      <c r="E95" s="13"/>
      <c r="G95" s="19"/>
      <c r="H95" s="19"/>
      <c r="I95" s="19"/>
      <c r="J95" s="19"/>
      <c r="K95" s="19"/>
      <c r="L95" s="19"/>
      <c r="M95" s="19"/>
    </row>
    <row r="96" spans="1:13" ht="19.5" customHeight="1">
      <c r="A96" s="4" t="s">
        <v>196</v>
      </c>
      <c r="D96" s="45"/>
      <c r="E96" s="46"/>
      <c r="F96" s="46"/>
      <c r="G96" s="34">
        <f>SUM(G78:G94)</f>
        <v>58476</v>
      </c>
      <c r="H96" s="34"/>
      <c r="I96" s="34">
        <f>SUM(I78:I94)</f>
        <v>68598</v>
      </c>
      <c r="J96" s="22"/>
      <c r="K96" s="34">
        <f>SUM(K78:K94)</f>
        <v>56996</v>
      </c>
      <c r="L96" s="19"/>
      <c r="M96" s="34">
        <f>SUM(M78:M94)</f>
        <v>56558</v>
      </c>
    </row>
    <row r="97" spans="1:13" s="36" customFormat="1" ht="19.5" customHeight="1">
      <c r="A97" s="36" t="s">
        <v>60</v>
      </c>
      <c r="D97" s="44"/>
      <c r="E97" s="15"/>
      <c r="F97" s="15"/>
      <c r="G97" s="22"/>
      <c r="H97" s="22"/>
      <c r="I97" s="22"/>
      <c r="J97" s="22"/>
      <c r="K97" s="19"/>
      <c r="L97" s="23"/>
      <c r="M97" s="19"/>
    </row>
    <row r="98" spans="1:13" ht="19.5" customHeight="1">
      <c r="A98" s="4" t="s">
        <v>103</v>
      </c>
      <c r="D98" s="44"/>
      <c r="E98" s="17"/>
      <c r="F98" s="17"/>
      <c r="G98" s="21">
        <v>-11357</v>
      </c>
      <c r="H98" s="34"/>
      <c r="I98" s="21">
        <v>-26998</v>
      </c>
      <c r="J98" s="22"/>
      <c r="K98" s="34">
        <v>-11941</v>
      </c>
      <c r="L98" s="19"/>
      <c r="M98" s="34">
        <v>-27801</v>
      </c>
    </row>
    <row r="99" spans="1:13" ht="19.5" customHeight="1">
      <c r="A99" s="4" t="s">
        <v>61</v>
      </c>
      <c r="D99" s="44"/>
      <c r="E99" s="15"/>
      <c r="F99" s="15"/>
      <c r="G99" s="34">
        <v>359</v>
      </c>
      <c r="H99" s="34"/>
      <c r="I99" s="34">
        <v>-1120</v>
      </c>
      <c r="J99" s="22"/>
      <c r="K99" s="34">
        <v>359</v>
      </c>
      <c r="L99" s="19"/>
      <c r="M99" s="34">
        <v>-1120</v>
      </c>
    </row>
    <row r="100" spans="1:13" ht="19.5" customHeight="1">
      <c r="A100" s="4" t="s">
        <v>62</v>
      </c>
      <c r="D100" s="44"/>
      <c r="E100" s="15"/>
      <c r="F100" s="15"/>
      <c r="G100" s="34">
        <v>-38360</v>
      </c>
      <c r="H100" s="34"/>
      <c r="I100" s="34">
        <v>-39526</v>
      </c>
      <c r="J100" s="22"/>
      <c r="K100" s="34">
        <v>-38360</v>
      </c>
      <c r="L100" s="19"/>
      <c r="M100" s="34">
        <v>-39887</v>
      </c>
    </row>
    <row r="101" spans="1:13" ht="19.5" customHeight="1">
      <c r="A101" s="4" t="s">
        <v>63</v>
      </c>
      <c r="D101" s="44"/>
      <c r="E101" s="15"/>
      <c r="F101" s="15"/>
      <c r="G101" s="34">
        <v>-3915</v>
      </c>
      <c r="H101" s="34"/>
      <c r="I101" s="34">
        <v>-3514</v>
      </c>
      <c r="J101" s="22"/>
      <c r="K101" s="34">
        <v>-4017</v>
      </c>
      <c r="L101" s="19"/>
      <c r="M101" s="34">
        <v>-3614</v>
      </c>
    </row>
    <row r="102" spans="1:13" ht="19.5" customHeight="1">
      <c r="A102" s="4" t="s">
        <v>64</v>
      </c>
      <c r="E102" s="7"/>
      <c r="F102" s="7"/>
      <c r="G102" s="34">
        <v>283</v>
      </c>
      <c r="H102" s="34"/>
      <c r="I102" s="34">
        <v>-291</v>
      </c>
      <c r="J102" s="22"/>
      <c r="K102" s="34">
        <v>283</v>
      </c>
      <c r="L102" s="19"/>
      <c r="M102" s="34">
        <v>-291</v>
      </c>
    </row>
    <row r="103" spans="1:13" s="36" customFormat="1" ht="19.5" customHeight="1">
      <c r="A103" s="36" t="s">
        <v>65</v>
      </c>
      <c r="E103" s="44"/>
      <c r="F103" s="44"/>
      <c r="G103" s="22"/>
      <c r="H103" s="22"/>
      <c r="I103" s="22"/>
      <c r="J103" s="22"/>
      <c r="K103" s="22"/>
      <c r="L103" s="23"/>
      <c r="M103" s="22"/>
    </row>
    <row r="104" spans="1:13" ht="19.5" customHeight="1">
      <c r="A104" s="4" t="s">
        <v>104</v>
      </c>
      <c r="E104" s="44"/>
      <c r="F104" s="44"/>
      <c r="G104" s="34">
        <v>7083</v>
      </c>
      <c r="H104" s="34"/>
      <c r="I104" s="34">
        <v>-6350</v>
      </c>
      <c r="J104" s="22"/>
      <c r="K104" s="34">
        <v>6838</v>
      </c>
      <c r="L104" s="34"/>
      <c r="M104" s="34">
        <v>3569</v>
      </c>
    </row>
    <row r="105" spans="1:13" ht="19.5" customHeight="1">
      <c r="A105" s="4" t="s">
        <v>66</v>
      </c>
      <c r="E105" s="44"/>
      <c r="F105" s="44"/>
      <c r="G105" s="30">
        <v>-4122</v>
      </c>
      <c r="H105" s="34"/>
      <c r="I105" s="30">
        <v>2173</v>
      </c>
      <c r="J105" s="22"/>
      <c r="K105" s="30">
        <v>-4180</v>
      </c>
      <c r="L105" s="19"/>
      <c r="M105" s="30">
        <v>2090</v>
      </c>
    </row>
    <row r="106" spans="1:13" ht="19.5" customHeight="1">
      <c r="A106" s="14" t="s">
        <v>139</v>
      </c>
      <c r="D106" s="15"/>
      <c r="E106" s="15"/>
      <c r="F106" s="15"/>
      <c r="G106" s="34">
        <f>SUM(G96:G105)</f>
        <v>8447</v>
      </c>
      <c r="H106" s="34"/>
      <c r="I106" s="34">
        <f>SUM(I96:I105)</f>
        <v>-7028</v>
      </c>
      <c r="J106" s="22"/>
      <c r="K106" s="34">
        <f>SUM(K96:K105)</f>
        <v>5978</v>
      </c>
      <c r="L106" s="19"/>
      <c r="M106" s="34">
        <f>SUM(M96:M105)</f>
        <v>-10496</v>
      </c>
    </row>
    <row r="107" spans="1:13" ht="19.5" customHeight="1">
      <c r="A107" s="4" t="s">
        <v>209</v>
      </c>
      <c r="D107" s="15"/>
      <c r="E107" s="15"/>
      <c r="F107" s="15"/>
      <c r="G107" s="34">
        <v>-320</v>
      </c>
      <c r="H107" s="34"/>
      <c r="I107" s="34">
        <v>-389</v>
      </c>
      <c r="J107" s="22"/>
      <c r="K107" s="34">
        <v>-308</v>
      </c>
      <c r="L107" s="19"/>
      <c r="M107" s="34">
        <v>-377</v>
      </c>
    </row>
    <row r="108" spans="1:13" ht="19.5" customHeight="1">
      <c r="A108" s="14" t="s">
        <v>140</v>
      </c>
      <c r="D108" s="44"/>
      <c r="E108" s="15"/>
      <c r="F108" s="15"/>
      <c r="G108" s="29">
        <f>SUM(G106:G107)</f>
        <v>8127</v>
      </c>
      <c r="H108" s="23"/>
      <c r="I108" s="29">
        <f>SUM(I106:I107)</f>
        <v>-7417</v>
      </c>
      <c r="J108" s="23"/>
      <c r="K108" s="29">
        <f>SUM(K106:K107)</f>
        <v>5670</v>
      </c>
      <c r="L108" s="19"/>
      <c r="M108" s="29">
        <f>SUM(M106:M107)</f>
        <v>-10873</v>
      </c>
    </row>
    <row r="109" spans="1:13" ht="19.5" customHeight="1">
      <c r="A109" s="14"/>
      <c r="D109" s="44"/>
      <c r="E109" s="15"/>
      <c r="F109" s="15"/>
      <c r="G109" s="23"/>
      <c r="H109" s="23"/>
      <c r="I109" s="23"/>
      <c r="J109" s="23"/>
      <c r="K109" s="23"/>
      <c r="L109" s="19"/>
      <c r="M109" s="23"/>
    </row>
    <row r="110" spans="1:12" ht="19.5" customHeight="1">
      <c r="A110" s="4" t="s">
        <v>14</v>
      </c>
      <c r="K110" s="3"/>
      <c r="L110" s="3"/>
    </row>
    <row r="111" spans="11:13" ht="20.25" customHeight="1">
      <c r="K111" s="3"/>
      <c r="L111" s="3"/>
      <c r="M111" s="74" t="s">
        <v>126</v>
      </c>
    </row>
    <row r="112" spans="1:13" ht="18.75" customHeight="1">
      <c r="A112" s="1" t="s">
        <v>198</v>
      </c>
      <c r="B112" s="2"/>
      <c r="C112" s="3"/>
      <c r="D112" s="3"/>
      <c r="E112" s="3"/>
      <c r="F112" s="113"/>
      <c r="G112" s="3"/>
      <c r="H112" s="3"/>
      <c r="I112" s="3"/>
      <c r="J112" s="3"/>
      <c r="K112" s="3"/>
      <c r="L112" s="3"/>
      <c r="M112" s="3"/>
    </row>
    <row r="113" spans="1:13" ht="18.75" customHeight="1">
      <c r="A113" s="1" t="s">
        <v>176</v>
      </c>
      <c r="B113" s="2"/>
      <c r="C113" s="3"/>
      <c r="D113" s="3"/>
      <c r="E113" s="3"/>
      <c r="F113" s="113"/>
      <c r="G113" s="3"/>
      <c r="H113" s="3"/>
      <c r="I113" s="3"/>
      <c r="J113" s="3"/>
      <c r="K113" s="3"/>
      <c r="L113" s="3"/>
      <c r="M113" s="3"/>
    </row>
    <row r="114" spans="1:13" ht="18.75" customHeight="1">
      <c r="A114" s="38" t="s">
        <v>177</v>
      </c>
      <c r="B114" s="2"/>
      <c r="C114" s="3"/>
      <c r="D114" s="3"/>
      <c r="E114" s="3"/>
      <c r="F114" s="113"/>
      <c r="G114" s="3"/>
      <c r="H114" s="3"/>
      <c r="I114" s="3"/>
      <c r="J114" s="3"/>
      <c r="K114" s="3"/>
      <c r="L114" s="3"/>
      <c r="M114" s="3"/>
    </row>
    <row r="115" spans="2:13" ht="18.75" customHeight="1">
      <c r="B115" s="5"/>
      <c r="C115" s="5"/>
      <c r="D115" s="5"/>
      <c r="M115" s="74" t="s">
        <v>122</v>
      </c>
    </row>
    <row r="116" spans="2:13" ht="18.75" customHeight="1">
      <c r="B116" s="5"/>
      <c r="C116" s="5"/>
      <c r="D116" s="5"/>
      <c r="G116" s="115"/>
      <c r="H116" s="115" t="s">
        <v>1</v>
      </c>
      <c r="I116" s="115"/>
      <c r="K116" s="6"/>
      <c r="L116" s="115" t="s">
        <v>2</v>
      </c>
      <c r="M116" s="115"/>
    </row>
    <row r="117" spans="2:13" ht="18.75" customHeight="1">
      <c r="B117" s="7"/>
      <c r="C117" s="8"/>
      <c r="D117" s="9"/>
      <c r="E117" s="10"/>
      <c r="F117" s="10"/>
      <c r="G117" s="114">
        <v>2013</v>
      </c>
      <c r="H117" s="9"/>
      <c r="I117" s="114">
        <v>2012</v>
      </c>
      <c r="J117" s="11"/>
      <c r="K117" s="114">
        <v>2013</v>
      </c>
      <c r="L117" s="9"/>
      <c r="M117" s="114">
        <v>2012</v>
      </c>
    </row>
    <row r="118" spans="2:13" ht="18.75" customHeight="1">
      <c r="B118" s="7"/>
      <c r="C118" s="8"/>
      <c r="D118" s="9"/>
      <c r="E118" s="10"/>
      <c r="F118" s="10"/>
      <c r="G118" s="10"/>
      <c r="H118" s="9"/>
      <c r="I118" s="77" t="s">
        <v>166</v>
      </c>
      <c r="J118" s="11"/>
      <c r="K118" s="10"/>
      <c r="L118" s="9"/>
      <c r="M118" s="77" t="s">
        <v>166</v>
      </c>
    </row>
    <row r="119" spans="1:13" ht="18.75" customHeight="1">
      <c r="A119" s="14" t="s">
        <v>67</v>
      </c>
      <c r="E119" s="15"/>
      <c r="F119" s="15"/>
      <c r="G119" s="25"/>
      <c r="H119" s="25"/>
      <c r="I119" s="25"/>
      <c r="J119" s="15"/>
      <c r="K119" s="25"/>
      <c r="L119" s="47"/>
      <c r="M119" s="25"/>
    </row>
    <row r="120" spans="1:13" ht="18.75" customHeight="1">
      <c r="A120" s="4" t="s">
        <v>68</v>
      </c>
      <c r="E120" s="27"/>
      <c r="F120" s="18"/>
      <c r="G120" s="34">
        <v>95</v>
      </c>
      <c r="H120" s="34"/>
      <c r="I120" s="34">
        <v>112</v>
      </c>
      <c r="J120" s="23"/>
      <c r="K120" s="19">
        <v>651</v>
      </c>
      <c r="L120" s="19"/>
      <c r="M120" s="19">
        <v>609</v>
      </c>
    </row>
    <row r="121" spans="1:13" ht="18.75" customHeight="1">
      <c r="A121" s="4" t="s">
        <v>210</v>
      </c>
      <c r="E121" s="27"/>
      <c r="F121" s="18"/>
      <c r="G121" s="21">
        <v>0</v>
      </c>
      <c r="H121" s="34"/>
      <c r="I121" s="21">
        <v>0</v>
      </c>
      <c r="J121" s="23"/>
      <c r="K121" s="19">
        <v>-2130</v>
      </c>
      <c r="L121" s="19"/>
      <c r="M121" s="19">
        <v>56</v>
      </c>
    </row>
    <row r="122" spans="1:13" ht="18.75" customHeight="1">
      <c r="A122" s="4" t="s">
        <v>218</v>
      </c>
      <c r="E122" s="44"/>
      <c r="F122" s="44"/>
      <c r="G122" s="34">
        <v>40</v>
      </c>
      <c r="H122" s="34"/>
      <c r="I122" s="34">
        <v>343</v>
      </c>
      <c r="J122" s="21"/>
      <c r="K122" s="34">
        <v>40</v>
      </c>
      <c r="L122" s="19"/>
      <c r="M122" s="34">
        <v>343</v>
      </c>
    </row>
    <row r="123" spans="1:13" ht="18.75" customHeight="1">
      <c r="A123" s="4" t="s">
        <v>178</v>
      </c>
      <c r="E123" s="17"/>
      <c r="F123" s="17"/>
      <c r="G123" s="34">
        <v>-13952</v>
      </c>
      <c r="H123" s="34"/>
      <c r="I123" s="34">
        <v>0</v>
      </c>
      <c r="J123" s="21"/>
      <c r="K123" s="34">
        <v>-13952</v>
      </c>
      <c r="L123" s="19"/>
      <c r="M123" s="34">
        <v>0</v>
      </c>
    </row>
    <row r="124" spans="1:13" ht="18.75" customHeight="1">
      <c r="A124" s="4" t="s">
        <v>184</v>
      </c>
      <c r="E124" s="17"/>
      <c r="F124" s="17"/>
      <c r="G124" s="34">
        <v>-20000</v>
      </c>
      <c r="H124" s="34"/>
      <c r="I124" s="34">
        <v>0</v>
      </c>
      <c r="J124" s="21"/>
      <c r="K124" s="34">
        <v>-20000</v>
      </c>
      <c r="L124" s="19"/>
      <c r="M124" s="34">
        <v>0</v>
      </c>
    </row>
    <row r="125" spans="1:13" ht="18.75" customHeight="1">
      <c r="A125" s="4" t="s">
        <v>219</v>
      </c>
      <c r="E125" s="17"/>
      <c r="F125" s="17"/>
      <c r="G125" s="34">
        <v>-3371</v>
      </c>
      <c r="H125" s="34"/>
      <c r="I125" s="34">
        <v>-6768</v>
      </c>
      <c r="J125" s="22"/>
      <c r="K125" s="34">
        <v>-3371</v>
      </c>
      <c r="L125" s="19"/>
      <c r="M125" s="34">
        <v>-6764</v>
      </c>
    </row>
    <row r="126" spans="1:13" ht="18.75" customHeight="1">
      <c r="A126" s="4" t="s">
        <v>69</v>
      </c>
      <c r="E126" s="15"/>
      <c r="F126" s="15"/>
      <c r="G126" s="34">
        <v>-85</v>
      </c>
      <c r="H126" s="34"/>
      <c r="I126" s="34">
        <v>-150</v>
      </c>
      <c r="J126" s="22"/>
      <c r="K126" s="34">
        <v>-85</v>
      </c>
      <c r="L126" s="19"/>
      <c r="M126" s="34">
        <v>-150</v>
      </c>
    </row>
    <row r="127" spans="1:13" s="14" customFormat="1" ht="18.75" customHeight="1">
      <c r="A127" s="14" t="s">
        <v>141</v>
      </c>
      <c r="B127" s="48"/>
      <c r="C127" s="48"/>
      <c r="E127" s="15"/>
      <c r="F127" s="15"/>
      <c r="G127" s="29">
        <f>SUM(G120:G126)</f>
        <v>-37273</v>
      </c>
      <c r="H127" s="23"/>
      <c r="I127" s="29">
        <f>SUM(I120:I126)</f>
        <v>-6463</v>
      </c>
      <c r="J127" s="23"/>
      <c r="K127" s="29">
        <f>SUM(K120:K126)</f>
        <v>-38847</v>
      </c>
      <c r="L127" s="19"/>
      <c r="M127" s="29">
        <f>SUM(M120:M126)</f>
        <v>-5906</v>
      </c>
    </row>
    <row r="128" spans="1:13" s="14" customFormat="1" ht="18.75" customHeight="1">
      <c r="A128" s="14" t="s">
        <v>70</v>
      </c>
      <c r="B128" s="48"/>
      <c r="C128" s="48"/>
      <c r="E128" s="15"/>
      <c r="F128" s="15"/>
      <c r="G128" s="19"/>
      <c r="H128" s="19"/>
      <c r="I128" s="19"/>
      <c r="J128" s="23"/>
      <c r="K128" s="19"/>
      <c r="L128" s="19"/>
      <c r="M128" s="19"/>
    </row>
    <row r="129" spans="1:13" s="14" customFormat="1" ht="18.75" customHeight="1">
      <c r="A129" s="4" t="s">
        <v>189</v>
      </c>
      <c r="B129" s="48"/>
      <c r="C129" s="48"/>
      <c r="E129" s="13"/>
      <c r="F129" s="13"/>
      <c r="G129" s="34"/>
      <c r="H129" s="34"/>
      <c r="I129" s="34"/>
      <c r="J129" s="19"/>
      <c r="K129" s="19"/>
      <c r="L129" s="19"/>
      <c r="M129" s="19"/>
    </row>
    <row r="130" spans="1:13" ht="18.75" customHeight="1">
      <c r="A130" s="4" t="s">
        <v>211</v>
      </c>
      <c r="E130" s="45"/>
      <c r="F130" s="45"/>
      <c r="G130" s="34">
        <v>297</v>
      </c>
      <c r="H130" s="34"/>
      <c r="I130" s="34">
        <v>18441</v>
      </c>
      <c r="J130" s="23"/>
      <c r="K130" s="34">
        <v>279</v>
      </c>
      <c r="L130" s="19"/>
      <c r="M130" s="34">
        <v>18441</v>
      </c>
    </row>
    <row r="131" spans="1:13" ht="18.75" customHeight="1">
      <c r="A131" s="4" t="s">
        <v>142</v>
      </c>
      <c r="E131" s="15"/>
      <c r="F131" s="15"/>
      <c r="G131" s="34">
        <v>60767</v>
      </c>
      <c r="H131" s="34"/>
      <c r="I131" s="34">
        <v>60224</v>
      </c>
      <c r="J131" s="22"/>
      <c r="K131" s="34">
        <v>60767</v>
      </c>
      <c r="L131" s="19"/>
      <c r="M131" s="34">
        <v>60224</v>
      </c>
    </row>
    <row r="132" spans="1:13" ht="18.75" customHeight="1">
      <c r="A132" s="4" t="s">
        <v>71</v>
      </c>
      <c r="E132" s="13"/>
      <c r="G132" s="34">
        <v>-3901</v>
      </c>
      <c r="H132" s="34"/>
      <c r="I132" s="34">
        <v>-3975</v>
      </c>
      <c r="J132" s="21"/>
      <c r="K132" s="34">
        <v>-781</v>
      </c>
      <c r="L132" s="19"/>
      <c r="M132" s="34">
        <v>-1119</v>
      </c>
    </row>
    <row r="133" spans="1:13" ht="18.75" customHeight="1">
      <c r="A133" s="4" t="s">
        <v>72</v>
      </c>
      <c r="E133" s="13"/>
      <c r="G133" s="34">
        <v>-541</v>
      </c>
      <c r="H133" s="34"/>
      <c r="I133" s="34">
        <v>-539</v>
      </c>
      <c r="J133" s="21"/>
      <c r="K133" s="34">
        <v>0</v>
      </c>
      <c r="L133" s="19"/>
      <c r="M133" s="34">
        <v>0</v>
      </c>
    </row>
    <row r="134" spans="1:13" ht="18.75" customHeight="1">
      <c r="A134" s="4" t="s">
        <v>179</v>
      </c>
      <c r="E134" s="15"/>
      <c r="F134" s="15"/>
      <c r="G134" s="19">
        <v>-14052</v>
      </c>
      <c r="H134" s="19"/>
      <c r="I134" s="19">
        <v>-3729</v>
      </c>
      <c r="J134" s="23"/>
      <c r="K134" s="19">
        <v>-14052</v>
      </c>
      <c r="L134" s="19"/>
      <c r="M134" s="19">
        <v>-3729</v>
      </c>
    </row>
    <row r="135" spans="1:13" ht="18.75" customHeight="1">
      <c r="A135" s="4" t="s">
        <v>118</v>
      </c>
      <c r="E135" s="13"/>
      <c r="G135" s="19">
        <v>-2208</v>
      </c>
      <c r="H135" s="19"/>
      <c r="I135" s="19">
        <v>-1763</v>
      </c>
      <c r="J135" s="23"/>
      <c r="K135" s="19">
        <v>-1621</v>
      </c>
      <c r="L135" s="19"/>
      <c r="M135" s="19">
        <v>-1755</v>
      </c>
    </row>
    <row r="136" spans="1:13" ht="18.75" customHeight="1">
      <c r="A136" s="4" t="s">
        <v>156</v>
      </c>
      <c r="G136" s="19">
        <v>0</v>
      </c>
      <c r="H136" s="19"/>
      <c r="I136" s="19">
        <v>-30000</v>
      </c>
      <c r="J136" s="23"/>
      <c r="K136" s="19">
        <v>0</v>
      </c>
      <c r="L136" s="19"/>
      <c r="M136" s="19">
        <v>-30000</v>
      </c>
    </row>
    <row r="137" spans="1:13" ht="18.75" customHeight="1">
      <c r="A137" s="14" t="s">
        <v>190</v>
      </c>
      <c r="E137" s="15"/>
      <c r="F137" s="15"/>
      <c r="G137" s="29">
        <f>SUM(G130:G136)</f>
        <v>40362</v>
      </c>
      <c r="H137" s="23"/>
      <c r="I137" s="29">
        <f>SUM(I130:I136)</f>
        <v>38659</v>
      </c>
      <c r="J137" s="23"/>
      <c r="K137" s="29">
        <f>SUM(K130:K136)</f>
        <v>44592</v>
      </c>
      <c r="L137" s="19"/>
      <c r="M137" s="29">
        <f>SUM(M130:M136)</f>
        <v>42062</v>
      </c>
    </row>
    <row r="138" spans="1:13" ht="18.75" customHeight="1">
      <c r="A138" s="4" t="s">
        <v>191</v>
      </c>
      <c r="E138" s="15"/>
      <c r="F138" s="15"/>
      <c r="G138" s="19">
        <f>SUM(G108,G127,G137)</f>
        <v>11216</v>
      </c>
      <c r="H138" s="19"/>
      <c r="I138" s="19">
        <f>SUM(I108,I127,I137)</f>
        <v>24779</v>
      </c>
      <c r="J138" s="23"/>
      <c r="K138" s="19">
        <f>SUM(K108,K127,K137)</f>
        <v>11415</v>
      </c>
      <c r="L138" s="19"/>
      <c r="M138" s="19">
        <f>SUM(M108,M127,M137)</f>
        <v>25283</v>
      </c>
    </row>
    <row r="139" spans="1:13" ht="18.75" customHeight="1">
      <c r="A139" s="4" t="s">
        <v>129</v>
      </c>
      <c r="E139" s="15"/>
      <c r="F139" s="15"/>
      <c r="G139" s="19">
        <v>2427</v>
      </c>
      <c r="H139" s="19"/>
      <c r="I139" s="19">
        <v>18110</v>
      </c>
      <c r="J139" s="23"/>
      <c r="K139" s="19">
        <v>2198</v>
      </c>
      <c r="L139" s="19"/>
      <c r="M139" s="19">
        <v>17488</v>
      </c>
    </row>
    <row r="140" spans="1:13" ht="18.75" customHeight="1" thickBot="1">
      <c r="A140" s="14" t="s">
        <v>212</v>
      </c>
      <c r="B140" s="27"/>
      <c r="E140" s="15"/>
      <c r="F140" s="15"/>
      <c r="G140" s="40">
        <f>SUM(G138:G139)</f>
        <v>13643</v>
      </c>
      <c r="H140" s="23"/>
      <c r="I140" s="40">
        <f>SUM(I138:I139)</f>
        <v>42889</v>
      </c>
      <c r="J140" s="23"/>
      <c r="K140" s="40">
        <f>SUM(K138:K139)</f>
        <v>13613</v>
      </c>
      <c r="L140" s="19"/>
      <c r="M140" s="40">
        <f>SUM(M138:M139)</f>
        <v>42771</v>
      </c>
    </row>
    <row r="141" spans="2:13" ht="18" customHeight="1" thickTop="1">
      <c r="B141" s="27"/>
      <c r="E141" s="15"/>
      <c r="F141" s="15"/>
      <c r="G141" s="15">
        <f>G140-'BS'!F10</f>
        <v>0</v>
      </c>
      <c r="H141" s="15"/>
      <c r="I141" s="15"/>
      <c r="J141" s="15"/>
      <c r="K141" s="15">
        <f>K140-'BS'!L10</f>
        <v>0</v>
      </c>
      <c r="L141" s="25"/>
      <c r="M141" s="15"/>
    </row>
    <row r="142" spans="1:13" ht="18.75" customHeight="1">
      <c r="A142" s="14" t="s">
        <v>73</v>
      </c>
      <c r="D142" s="13"/>
      <c r="E142" s="13"/>
      <c r="G142" s="116"/>
      <c r="H142" s="116"/>
      <c r="I142" s="116"/>
      <c r="J142" s="116"/>
      <c r="K142" s="72"/>
      <c r="L142" s="72"/>
      <c r="M142" s="72"/>
    </row>
    <row r="143" spans="1:13" ht="18.75" customHeight="1">
      <c r="A143" s="4" t="s">
        <v>74</v>
      </c>
      <c r="D143" s="13"/>
      <c r="E143" s="13"/>
      <c r="G143" s="15"/>
      <c r="H143" s="15"/>
      <c r="I143" s="15"/>
      <c r="J143" s="15"/>
      <c r="K143" s="25"/>
      <c r="L143" s="25"/>
      <c r="M143" s="25"/>
    </row>
    <row r="144" spans="1:13" s="25" customFormat="1" ht="18.75" customHeight="1">
      <c r="A144" s="25" t="s">
        <v>105</v>
      </c>
      <c r="F144" s="15"/>
      <c r="G144" s="21">
        <v>0</v>
      </c>
      <c r="H144" s="21"/>
      <c r="I144" s="21">
        <v>4243</v>
      </c>
      <c r="J144" s="21"/>
      <c r="K144" s="21">
        <v>0</v>
      </c>
      <c r="L144" s="21"/>
      <c r="M144" s="21">
        <v>4243</v>
      </c>
    </row>
    <row r="145" spans="1:13" s="25" customFormat="1" ht="18.75" customHeight="1">
      <c r="A145" s="25" t="s">
        <v>213</v>
      </c>
      <c r="F145" s="15"/>
      <c r="G145" s="21">
        <v>8</v>
      </c>
      <c r="H145" s="21"/>
      <c r="I145" s="21">
        <v>0</v>
      </c>
      <c r="J145" s="21"/>
      <c r="K145" s="21">
        <v>8</v>
      </c>
      <c r="L145" s="21"/>
      <c r="M145" s="21">
        <v>0</v>
      </c>
    </row>
    <row r="146" spans="1:13" s="25" customFormat="1" ht="18.75" customHeight="1">
      <c r="A146" s="25" t="s">
        <v>214</v>
      </c>
      <c r="F146" s="15"/>
      <c r="G146" s="21"/>
      <c r="H146" s="21"/>
      <c r="I146" s="21"/>
      <c r="J146" s="21"/>
      <c r="K146" s="21"/>
      <c r="L146" s="21"/>
      <c r="M146" s="21"/>
    </row>
    <row r="147" spans="7:13" ht="19.5" customHeight="1">
      <c r="G147" s="21"/>
      <c r="H147" s="21"/>
      <c r="I147" s="21"/>
      <c r="J147" s="21"/>
      <c r="K147" s="21"/>
      <c r="L147" s="21"/>
      <c r="M147" s="21"/>
    </row>
    <row r="148" ht="18.75" customHeight="1">
      <c r="A148" s="4" t="s">
        <v>14</v>
      </c>
    </row>
  </sheetData>
  <sheetProtection/>
  <printOptions/>
  <pageMargins left="0.984251968503937" right="0.2362204724409449" top="0.7874015748031497" bottom="0.3937007874015748" header="0.1968503937007874" footer="0.1968503937007874"/>
  <pageSetup horizontalDpi="600" verticalDpi="600" orientation="portrait" paperSize="9" scale="88" r:id="rId1"/>
  <rowBreaks count="3" manualBreakCount="3">
    <brk id="46" max="255" man="1"/>
    <brk id="68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GridLines="0" zoomScale="115" zoomScaleNormal="115" zoomScalePageLayoutView="0" workbookViewId="0" topLeftCell="A25">
      <selection activeCell="A27" sqref="A27:A28"/>
    </sheetView>
  </sheetViews>
  <sheetFormatPr defaultColWidth="10.7109375" defaultRowHeight="18" customHeight="1"/>
  <cols>
    <col min="1" max="1" width="40.57421875" style="49" customWidth="1"/>
    <col min="2" max="2" width="1.28515625" style="49" customWidth="1"/>
    <col min="3" max="3" width="14.00390625" style="49" customWidth="1"/>
    <col min="4" max="4" width="0.9921875" style="49" customWidth="1"/>
    <col min="5" max="5" width="14.140625" style="49" customWidth="1"/>
    <col min="6" max="6" width="1.28515625" style="49" customWidth="1"/>
    <col min="7" max="7" width="14.140625" style="49" customWidth="1"/>
    <col min="8" max="8" width="1.28515625" style="49" customWidth="1"/>
    <col min="9" max="9" width="14.7109375" style="49" customWidth="1"/>
    <col min="10" max="10" width="1.28515625" style="49" customWidth="1"/>
    <col min="11" max="11" width="14.7109375" style="49" customWidth="1"/>
    <col min="12" max="12" width="1.28515625" style="49" customWidth="1"/>
    <col min="13" max="13" width="14.140625" style="49" customWidth="1"/>
    <col min="14" max="14" width="1.28515625" style="49" customWidth="1"/>
    <col min="15" max="15" width="14.140625" style="49" customWidth="1"/>
    <col min="16" max="16" width="1.28515625" style="49" customWidth="1"/>
    <col min="17" max="17" width="14.140625" style="49" customWidth="1"/>
    <col min="18" max="18" width="1.28515625" style="49" customWidth="1"/>
    <col min="19" max="19" width="14.7109375" style="49" customWidth="1"/>
    <col min="20" max="20" width="1.7109375" style="49" customWidth="1"/>
    <col min="21" max="21" width="14.28125" style="49" customWidth="1"/>
    <col min="22" max="22" width="1.421875" style="49" customWidth="1"/>
    <col min="23" max="16384" width="10.7109375" style="49" customWidth="1"/>
  </cols>
  <sheetData>
    <row r="1" s="87" customFormat="1" ht="18" customHeight="1">
      <c r="U1" s="88" t="s">
        <v>126</v>
      </c>
    </row>
    <row r="2" spans="1:15" s="87" customFormat="1" ht="20.25" customHeight="1">
      <c r="A2" s="117" t="s">
        <v>198</v>
      </c>
      <c r="B2" s="101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21" s="87" customFormat="1" ht="18" customHeight="1">
      <c r="A3" s="121" t="s">
        <v>181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s="87" customFormat="1" ht="18" customHeight="1">
      <c r="A4" s="121" t="s">
        <v>153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2" s="87" customFormat="1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88" t="s">
        <v>122</v>
      </c>
      <c r="V5" s="56"/>
    </row>
    <row r="6" spans="1:22" s="87" customFormat="1" ht="21.75" customHeight="1">
      <c r="A6" s="56"/>
      <c r="B6" s="56"/>
      <c r="C6" s="89" t="s">
        <v>1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56"/>
    </row>
    <row r="7" spans="1:22" s="87" customFormat="1" ht="21.75" customHeight="1">
      <c r="A7" s="56"/>
      <c r="B7" s="56"/>
      <c r="C7" s="122" t="s">
        <v>80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90"/>
      <c r="S7" s="91"/>
      <c r="T7" s="90"/>
      <c r="U7" s="90"/>
      <c r="V7" s="56"/>
    </row>
    <row r="8" spans="1:22" s="87" customFormat="1" ht="21.75" customHeight="1">
      <c r="A8" s="56"/>
      <c r="B8" s="56"/>
      <c r="C8" s="91"/>
      <c r="D8" s="91"/>
      <c r="E8" s="91"/>
      <c r="F8" s="91"/>
      <c r="G8" s="91"/>
      <c r="H8" s="91"/>
      <c r="I8" s="91"/>
      <c r="J8" s="91"/>
      <c r="K8" s="91"/>
      <c r="L8" s="91"/>
      <c r="M8" s="124" t="s">
        <v>185</v>
      </c>
      <c r="N8" s="124"/>
      <c r="O8" s="124"/>
      <c r="P8" s="91"/>
      <c r="Q8" s="91"/>
      <c r="R8" s="90"/>
      <c r="S8" s="91"/>
      <c r="T8" s="90"/>
      <c r="U8" s="90"/>
      <c r="V8" s="56"/>
    </row>
    <row r="9" spans="1:22" s="87" customFormat="1" ht="21.75" customHeight="1">
      <c r="A9" s="56"/>
      <c r="B9" s="56"/>
      <c r="C9" s="91"/>
      <c r="D9" s="91"/>
      <c r="E9" s="91"/>
      <c r="F9" s="91"/>
      <c r="G9" s="91"/>
      <c r="H9" s="91"/>
      <c r="I9" s="91"/>
      <c r="J9" s="91"/>
      <c r="K9" s="91"/>
      <c r="L9" s="91"/>
      <c r="M9" s="123" t="s">
        <v>186</v>
      </c>
      <c r="N9" s="123"/>
      <c r="O9" s="123"/>
      <c r="P9" s="91"/>
      <c r="Q9" s="91"/>
      <c r="R9" s="90"/>
      <c r="S9" s="91"/>
      <c r="T9" s="90"/>
      <c r="U9" s="90"/>
      <c r="V9" s="56"/>
    </row>
    <row r="10" spans="1:22" s="87" customFormat="1" ht="21.75" customHeight="1">
      <c r="A10" s="56"/>
      <c r="B10" s="56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1"/>
      <c r="N10" s="90"/>
      <c r="O10" s="91" t="s">
        <v>106</v>
      </c>
      <c r="P10" s="90"/>
      <c r="Q10" s="91" t="s">
        <v>81</v>
      </c>
      <c r="R10" s="90"/>
      <c r="S10" s="91"/>
      <c r="T10" s="90"/>
      <c r="U10" s="90"/>
      <c r="V10" s="56"/>
    </row>
    <row r="11" spans="3:23" s="87" customFormat="1" ht="21.75" customHeight="1">
      <c r="C11" s="56" t="s">
        <v>75</v>
      </c>
      <c r="D11" s="56"/>
      <c r="F11" s="56"/>
      <c r="G11" s="91" t="s">
        <v>132</v>
      </c>
      <c r="I11" s="92"/>
      <c r="J11" s="102" t="s">
        <v>33</v>
      </c>
      <c r="K11" s="102"/>
      <c r="M11" s="56" t="s">
        <v>107</v>
      </c>
      <c r="O11" s="56" t="s">
        <v>108</v>
      </c>
      <c r="Q11" s="56" t="s">
        <v>82</v>
      </c>
      <c r="S11" s="56" t="s">
        <v>188</v>
      </c>
      <c r="U11" s="56" t="s">
        <v>79</v>
      </c>
      <c r="V11" s="56"/>
      <c r="W11" s="91"/>
    </row>
    <row r="12" spans="1:23" s="87" customFormat="1" ht="21.75" customHeight="1">
      <c r="A12" s="56"/>
      <c r="B12" s="56"/>
      <c r="C12" s="56" t="s">
        <v>76</v>
      </c>
      <c r="D12" s="56"/>
      <c r="E12" s="91"/>
      <c r="F12" s="56"/>
      <c r="G12" s="91" t="s">
        <v>134</v>
      </c>
      <c r="H12" s="93"/>
      <c r="I12" s="56" t="s">
        <v>109</v>
      </c>
      <c r="L12" s="56"/>
      <c r="M12" s="56" t="s">
        <v>110</v>
      </c>
      <c r="N12" s="56"/>
      <c r="O12" s="56" t="s">
        <v>187</v>
      </c>
      <c r="P12" s="56"/>
      <c r="Q12" s="56" t="s">
        <v>187</v>
      </c>
      <c r="R12" s="56"/>
      <c r="S12" s="56" t="s">
        <v>112</v>
      </c>
      <c r="T12" s="56"/>
      <c r="U12" s="56" t="s">
        <v>111</v>
      </c>
      <c r="W12" s="91"/>
    </row>
    <row r="13" spans="1:23" s="87" customFormat="1" ht="21.75" customHeight="1">
      <c r="A13" s="56"/>
      <c r="B13" s="56"/>
      <c r="C13" s="102" t="s">
        <v>77</v>
      </c>
      <c r="D13" s="56"/>
      <c r="E13" s="102" t="s">
        <v>32</v>
      </c>
      <c r="F13" s="56"/>
      <c r="G13" s="102" t="s">
        <v>133</v>
      </c>
      <c r="I13" s="102" t="s">
        <v>113</v>
      </c>
      <c r="J13" s="56"/>
      <c r="K13" s="102" t="s">
        <v>78</v>
      </c>
      <c r="L13" s="56"/>
      <c r="M13" s="102" t="s">
        <v>114</v>
      </c>
      <c r="N13" s="56"/>
      <c r="O13" s="102" t="s">
        <v>115</v>
      </c>
      <c r="P13" s="56"/>
      <c r="Q13" s="102" t="s">
        <v>116</v>
      </c>
      <c r="R13" s="56"/>
      <c r="S13" s="102" t="s">
        <v>117</v>
      </c>
      <c r="T13" s="56"/>
      <c r="U13" s="102" t="s">
        <v>115</v>
      </c>
      <c r="W13" s="91"/>
    </row>
    <row r="14" spans="1:23" s="87" customFormat="1" ht="21.75" customHeight="1">
      <c r="A14" s="110" t="s">
        <v>160</v>
      </c>
      <c r="B14" s="56"/>
      <c r="C14" s="91"/>
      <c r="D14" s="56"/>
      <c r="E14" s="91"/>
      <c r="F14" s="56"/>
      <c r="G14" s="91"/>
      <c r="I14" s="91"/>
      <c r="J14" s="56"/>
      <c r="K14" s="91"/>
      <c r="L14" s="56"/>
      <c r="M14" s="91"/>
      <c r="N14" s="56"/>
      <c r="O14" s="91"/>
      <c r="P14" s="56"/>
      <c r="Q14" s="91"/>
      <c r="R14" s="56"/>
      <c r="S14" s="91"/>
      <c r="T14" s="56"/>
      <c r="U14" s="91"/>
      <c r="W14" s="91"/>
    </row>
    <row r="15" spans="1:21" s="87" customFormat="1" ht="21.75" customHeight="1">
      <c r="A15" s="110" t="s">
        <v>161</v>
      </c>
      <c r="B15" s="101"/>
      <c r="C15" s="94">
        <v>600000</v>
      </c>
      <c r="D15" s="94"/>
      <c r="E15" s="94">
        <v>165337</v>
      </c>
      <c r="F15" s="94"/>
      <c r="G15" s="94">
        <v>0</v>
      </c>
      <c r="H15" s="94"/>
      <c r="I15" s="94">
        <v>4646</v>
      </c>
      <c r="J15" s="94"/>
      <c r="K15" s="94">
        <v>-335236</v>
      </c>
      <c r="L15" s="94"/>
      <c r="M15" s="95">
        <v>9222</v>
      </c>
      <c r="N15" s="94"/>
      <c r="O15" s="96">
        <f>+M15</f>
        <v>9222</v>
      </c>
      <c r="P15" s="94"/>
      <c r="Q15" s="96">
        <f>+SUM(C15:K15)+O15</f>
        <v>443969</v>
      </c>
      <c r="R15" s="94"/>
      <c r="S15" s="79">
        <v>-1540</v>
      </c>
      <c r="T15" s="94"/>
      <c r="U15" s="80">
        <f>SUM(Q15:S15)</f>
        <v>442429</v>
      </c>
    </row>
    <row r="16" spans="1:21" s="87" customFormat="1" ht="21.75" customHeight="1">
      <c r="A16" s="78" t="s">
        <v>215</v>
      </c>
      <c r="B16" s="101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5"/>
      <c r="N16" s="94"/>
      <c r="O16" s="96"/>
      <c r="P16" s="94"/>
      <c r="Q16" s="96"/>
      <c r="R16" s="94"/>
      <c r="S16" s="95"/>
      <c r="T16" s="94"/>
      <c r="U16" s="96"/>
    </row>
    <row r="17" spans="1:21" s="87" customFormat="1" ht="21.75" customHeight="1">
      <c r="A17" s="78" t="s">
        <v>216</v>
      </c>
      <c r="B17" s="101"/>
      <c r="C17" s="103">
        <v>0</v>
      </c>
      <c r="D17" s="94"/>
      <c r="E17" s="103">
        <v>0</v>
      </c>
      <c r="F17" s="94"/>
      <c r="G17" s="103">
        <v>0</v>
      </c>
      <c r="H17" s="94"/>
      <c r="I17" s="103">
        <v>0</v>
      </c>
      <c r="J17" s="94"/>
      <c r="K17" s="103">
        <v>61430</v>
      </c>
      <c r="L17" s="94"/>
      <c r="M17" s="104">
        <v>0</v>
      </c>
      <c r="N17" s="94"/>
      <c r="O17" s="105">
        <v>0</v>
      </c>
      <c r="P17" s="94"/>
      <c r="Q17" s="105">
        <v>61430</v>
      </c>
      <c r="R17" s="94"/>
      <c r="S17" s="104">
        <v>0</v>
      </c>
      <c r="T17" s="94"/>
      <c r="U17" s="105">
        <v>61430</v>
      </c>
    </row>
    <row r="18" spans="1:21" s="87" customFormat="1" ht="21.75" customHeight="1">
      <c r="A18" s="101" t="s">
        <v>148</v>
      </c>
      <c r="B18" s="101"/>
      <c r="C18" s="94">
        <f>SUM(C15:C17)</f>
        <v>600000</v>
      </c>
      <c r="D18" s="94"/>
      <c r="E18" s="94">
        <f>SUM(E15:E17)</f>
        <v>165337</v>
      </c>
      <c r="F18" s="94"/>
      <c r="G18" s="94">
        <f>SUM(G15:G17)</f>
        <v>0</v>
      </c>
      <c r="H18" s="94"/>
      <c r="I18" s="94">
        <f>SUM(I15:I17)</f>
        <v>4646</v>
      </c>
      <c r="J18" s="94"/>
      <c r="K18" s="94">
        <f>SUM(K15:K17)</f>
        <v>-273806</v>
      </c>
      <c r="L18" s="94"/>
      <c r="M18" s="94">
        <f>SUM(M15:M17)</f>
        <v>9222</v>
      </c>
      <c r="N18" s="94"/>
      <c r="O18" s="94">
        <f>SUM(O15:O17)</f>
        <v>9222</v>
      </c>
      <c r="P18" s="94"/>
      <c r="Q18" s="94">
        <f>SUM(Q15:Q17)</f>
        <v>505399</v>
      </c>
      <c r="R18" s="94"/>
      <c r="S18" s="94">
        <f>SUM(S15:S17)</f>
        <v>-1540</v>
      </c>
      <c r="T18" s="94"/>
      <c r="U18" s="94">
        <f>SUM(U15:U17)</f>
        <v>503859</v>
      </c>
    </row>
    <row r="19" spans="1:21" s="87" customFormat="1" ht="21.75" customHeight="1">
      <c r="A19" s="87" t="s">
        <v>157</v>
      </c>
      <c r="B19" s="101"/>
      <c r="C19" s="79">
        <v>-240000</v>
      </c>
      <c r="D19" s="80"/>
      <c r="E19" s="79">
        <v>-165337</v>
      </c>
      <c r="F19" s="80"/>
      <c r="G19" s="79">
        <v>15267</v>
      </c>
      <c r="H19" s="80"/>
      <c r="I19" s="79">
        <v>-4646</v>
      </c>
      <c r="J19" s="80"/>
      <c r="K19" s="79">
        <v>394716</v>
      </c>
      <c r="L19" s="80"/>
      <c r="M19" s="81">
        <v>0</v>
      </c>
      <c r="N19" s="79"/>
      <c r="O19" s="81">
        <f>SUM(M19:N19)</f>
        <v>0</v>
      </c>
      <c r="P19" s="80"/>
      <c r="Q19" s="81">
        <f>SUM(C19:K19,O19)</f>
        <v>0</v>
      </c>
      <c r="R19" s="80"/>
      <c r="S19" s="81">
        <v>0</v>
      </c>
      <c r="T19" s="80"/>
      <c r="U19" s="81">
        <f>SUM(Q19:S19)</f>
        <v>0</v>
      </c>
    </row>
    <row r="20" spans="1:21" s="87" customFormat="1" ht="21.75" customHeight="1">
      <c r="A20" s="78" t="s">
        <v>158</v>
      </c>
      <c r="B20" s="101"/>
      <c r="C20" s="81">
        <v>0</v>
      </c>
      <c r="D20" s="80"/>
      <c r="E20" s="81">
        <v>0</v>
      </c>
      <c r="F20" s="80"/>
      <c r="G20" s="81">
        <v>0</v>
      </c>
      <c r="H20" s="80"/>
      <c r="I20" s="81">
        <v>0</v>
      </c>
      <c r="J20" s="80"/>
      <c r="K20" s="79">
        <v>-30000</v>
      </c>
      <c r="L20" s="80"/>
      <c r="M20" s="81">
        <v>0</v>
      </c>
      <c r="N20" s="79"/>
      <c r="O20" s="81">
        <v>0</v>
      </c>
      <c r="P20" s="80"/>
      <c r="Q20" s="81">
        <f>SUM(C20:K20,O20)</f>
        <v>-30000</v>
      </c>
      <c r="R20" s="80"/>
      <c r="S20" s="81">
        <v>0</v>
      </c>
      <c r="T20" s="80"/>
      <c r="U20" s="81">
        <f>SUM(Q20:S20)</f>
        <v>-30000</v>
      </c>
    </row>
    <row r="21" spans="1:21" s="87" customFormat="1" ht="21.75" customHeight="1">
      <c r="A21" s="87" t="s">
        <v>159</v>
      </c>
      <c r="B21" s="101"/>
      <c r="C21" s="81">
        <v>0</v>
      </c>
      <c r="D21" s="80"/>
      <c r="E21" s="81">
        <v>0</v>
      </c>
      <c r="F21" s="80"/>
      <c r="G21" s="81">
        <v>0</v>
      </c>
      <c r="H21" s="80"/>
      <c r="I21" s="79">
        <v>2545</v>
      </c>
      <c r="J21" s="80"/>
      <c r="K21" s="79">
        <v>-2545</v>
      </c>
      <c r="L21" s="80"/>
      <c r="M21" s="81">
        <v>0</v>
      </c>
      <c r="N21" s="79"/>
      <c r="O21" s="81">
        <v>0</v>
      </c>
      <c r="P21" s="80"/>
      <c r="Q21" s="81">
        <f>SUM(C21:K21,O21)</f>
        <v>0</v>
      </c>
      <c r="R21" s="80"/>
      <c r="S21" s="81">
        <v>0</v>
      </c>
      <c r="T21" s="80"/>
      <c r="U21" s="81">
        <f>SUM(Q21:S21)</f>
        <v>0</v>
      </c>
    </row>
    <row r="22" spans="1:21" s="87" customFormat="1" ht="21.75" customHeight="1">
      <c r="A22" s="87" t="s">
        <v>130</v>
      </c>
      <c r="C22" s="83">
        <v>0</v>
      </c>
      <c r="D22" s="84"/>
      <c r="E22" s="83">
        <v>0</v>
      </c>
      <c r="F22" s="84"/>
      <c r="G22" s="83">
        <v>0</v>
      </c>
      <c r="H22" s="84"/>
      <c r="I22" s="83">
        <v>0</v>
      </c>
      <c r="J22" s="80"/>
      <c r="K22" s="80">
        <f>PL!I63</f>
        <v>41220</v>
      </c>
      <c r="L22" s="80"/>
      <c r="M22" s="85">
        <f>+'[1]bs&amp;plt'!D146</f>
        <v>0</v>
      </c>
      <c r="N22" s="83"/>
      <c r="O22" s="85">
        <f>SUM(M22)</f>
        <v>0</v>
      </c>
      <c r="P22" s="80"/>
      <c r="Q22" s="85">
        <f>SUM(C22:K22)+O22</f>
        <v>41220</v>
      </c>
      <c r="R22" s="80"/>
      <c r="S22" s="83">
        <f>PL!I64</f>
        <v>406</v>
      </c>
      <c r="T22" s="80"/>
      <c r="U22" s="83">
        <f>SUM(Q22:S22)</f>
        <v>41626</v>
      </c>
    </row>
    <row r="23" spans="1:21" s="93" customFormat="1" ht="21.75" customHeight="1" thickBot="1">
      <c r="A23" s="97" t="s">
        <v>149</v>
      </c>
      <c r="B23" s="97"/>
      <c r="C23" s="98">
        <f>SUM(C18:C22)</f>
        <v>360000</v>
      </c>
      <c r="D23" s="99"/>
      <c r="E23" s="98">
        <f>SUM(E18:E22)</f>
        <v>0</v>
      </c>
      <c r="F23" s="99"/>
      <c r="G23" s="98">
        <f>SUM(G18:G22)</f>
        <v>15267</v>
      </c>
      <c r="H23" s="99"/>
      <c r="I23" s="98">
        <f>SUM(I18:I22)</f>
        <v>2545</v>
      </c>
      <c r="J23" s="99"/>
      <c r="K23" s="98">
        <f>SUM(K18:K22)</f>
        <v>129585</v>
      </c>
      <c r="L23" s="99"/>
      <c r="M23" s="98">
        <f>SUM(M18:M22)</f>
        <v>9222</v>
      </c>
      <c r="N23" s="99"/>
      <c r="O23" s="98">
        <f>SUM(O18:O22)</f>
        <v>9222</v>
      </c>
      <c r="P23" s="99"/>
      <c r="Q23" s="98">
        <f>SUM(Q18:Q22)</f>
        <v>516619</v>
      </c>
      <c r="R23" s="99"/>
      <c r="S23" s="98">
        <f>SUM(S18:S22)</f>
        <v>-1134</v>
      </c>
      <c r="T23" s="99"/>
      <c r="U23" s="98">
        <f>SUM(U18:U22)</f>
        <v>515485</v>
      </c>
    </row>
    <row r="24" spans="3:21" s="93" customFormat="1" ht="21.75" customHeight="1" thickTop="1"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1:21" s="93" customFormat="1" ht="21.75" customHeight="1">
      <c r="A25" s="110" t="s">
        <v>162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1" s="87" customFormat="1" ht="21.75" customHeight="1">
      <c r="A26" s="110" t="s">
        <v>161</v>
      </c>
      <c r="B26" s="101"/>
      <c r="C26" s="79">
        <v>360000</v>
      </c>
      <c r="D26" s="80"/>
      <c r="E26" s="81">
        <v>0</v>
      </c>
      <c r="F26" s="80"/>
      <c r="G26" s="81">
        <v>15267</v>
      </c>
      <c r="H26" s="80"/>
      <c r="I26" s="79">
        <v>9830</v>
      </c>
      <c r="J26" s="80"/>
      <c r="K26" s="79">
        <v>157788</v>
      </c>
      <c r="L26" s="80"/>
      <c r="M26" s="79">
        <v>9222</v>
      </c>
      <c r="N26" s="79"/>
      <c r="O26" s="81">
        <f>SUM(M26:N26)</f>
        <v>9222</v>
      </c>
      <c r="P26" s="80"/>
      <c r="Q26" s="79">
        <f>SUM(C26:K26,O26)</f>
        <v>552107</v>
      </c>
      <c r="R26" s="80"/>
      <c r="S26" s="79">
        <v>-505</v>
      </c>
      <c r="T26" s="80"/>
      <c r="U26" s="80">
        <f>SUM(Q26:S26)</f>
        <v>551602</v>
      </c>
    </row>
    <row r="27" spans="1:21" s="87" customFormat="1" ht="21.75" customHeight="1">
      <c r="A27" s="78" t="s">
        <v>215</v>
      </c>
      <c r="B27" s="101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94"/>
      <c r="O27" s="96"/>
      <c r="P27" s="94"/>
      <c r="Q27" s="96"/>
      <c r="R27" s="94"/>
      <c r="S27" s="95"/>
      <c r="T27" s="94"/>
      <c r="U27" s="96"/>
    </row>
    <row r="28" spans="1:21" s="87" customFormat="1" ht="21.75" customHeight="1">
      <c r="A28" s="78" t="s">
        <v>216</v>
      </c>
      <c r="B28" s="101"/>
      <c r="C28" s="106">
        <v>0</v>
      </c>
      <c r="D28" s="80"/>
      <c r="E28" s="106">
        <v>0</v>
      </c>
      <c r="F28" s="80"/>
      <c r="G28" s="106">
        <v>0</v>
      </c>
      <c r="H28" s="80"/>
      <c r="I28" s="106">
        <v>0</v>
      </c>
      <c r="J28" s="80"/>
      <c r="K28" s="107">
        <v>15267</v>
      </c>
      <c r="L28" s="80"/>
      <c r="M28" s="106">
        <v>0</v>
      </c>
      <c r="N28" s="79"/>
      <c r="O28" s="106">
        <v>0</v>
      </c>
      <c r="P28" s="80"/>
      <c r="Q28" s="107">
        <f>SUM(C28:K28,O28)</f>
        <v>15267</v>
      </c>
      <c r="R28" s="80"/>
      <c r="S28" s="106">
        <v>0</v>
      </c>
      <c r="T28" s="80"/>
      <c r="U28" s="106">
        <f>SUM(Q28:S28)</f>
        <v>15267</v>
      </c>
    </row>
    <row r="29" spans="1:21" s="87" customFormat="1" ht="21.75" customHeight="1">
      <c r="A29" s="101" t="s">
        <v>150</v>
      </c>
      <c r="B29" s="101"/>
      <c r="C29" s="79">
        <f>SUM(C26:C28)</f>
        <v>360000</v>
      </c>
      <c r="D29" s="80"/>
      <c r="E29" s="81">
        <f>SUM(E26:E28)</f>
        <v>0</v>
      </c>
      <c r="F29" s="80"/>
      <c r="G29" s="79">
        <f>SUM(G26:G28)</f>
        <v>15267</v>
      </c>
      <c r="H29" s="80"/>
      <c r="I29" s="79">
        <f>SUM(I26:I28)</f>
        <v>9830</v>
      </c>
      <c r="J29" s="80"/>
      <c r="K29" s="79">
        <f>SUM(K26:K28)</f>
        <v>173055</v>
      </c>
      <c r="L29" s="80"/>
      <c r="M29" s="79">
        <f>SUM(M26:M28)</f>
        <v>9222</v>
      </c>
      <c r="N29" s="79"/>
      <c r="O29" s="79">
        <f>SUM(O26:O28)</f>
        <v>9222</v>
      </c>
      <c r="P29" s="80"/>
      <c r="Q29" s="79">
        <f>SUM(Q26:Q28)</f>
        <v>567374</v>
      </c>
      <c r="R29" s="80"/>
      <c r="S29" s="79">
        <f>SUM(S26:S28)</f>
        <v>-505</v>
      </c>
      <c r="T29" s="80"/>
      <c r="U29" s="79">
        <f>SUM(U26:U28)</f>
        <v>566869</v>
      </c>
    </row>
    <row r="30" spans="1:21" ht="21.75" customHeight="1">
      <c r="A30" s="49" t="s">
        <v>159</v>
      </c>
      <c r="C30" s="51">
        <v>0</v>
      </c>
      <c r="D30" s="51"/>
      <c r="E30" s="51">
        <v>0</v>
      </c>
      <c r="F30" s="51"/>
      <c r="G30" s="51">
        <v>0</v>
      </c>
      <c r="H30" s="51"/>
      <c r="I30" s="51">
        <v>2156</v>
      </c>
      <c r="J30" s="51"/>
      <c r="K30" s="51">
        <v>-2156</v>
      </c>
      <c r="L30" s="51"/>
      <c r="M30" s="63">
        <v>0</v>
      </c>
      <c r="N30" s="51"/>
      <c r="O30" s="52">
        <f>+M30</f>
        <v>0</v>
      </c>
      <c r="P30" s="51"/>
      <c r="Q30" s="52">
        <f>+SUM(C30:K30)+O30</f>
        <v>0</v>
      </c>
      <c r="R30" s="51"/>
      <c r="S30" s="63">
        <v>0</v>
      </c>
      <c r="T30" s="51"/>
      <c r="U30" s="52">
        <f>+Q30+S30</f>
        <v>0</v>
      </c>
    </row>
    <row r="31" spans="1:21" ht="21.75" customHeight="1">
      <c r="A31" s="49" t="s">
        <v>130</v>
      </c>
      <c r="C31" s="52">
        <v>0</v>
      </c>
      <c r="D31" s="51"/>
      <c r="E31" s="52">
        <v>0</v>
      </c>
      <c r="F31" s="51"/>
      <c r="G31" s="52">
        <v>0</v>
      </c>
      <c r="H31" s="51"/>
      <c r="I31" s="52">
        <v>0</v>
      </c>
      <c r="J31" s="51"/>
      <c r="K31" s="52">
        <f>PL!G63</f>
        <v>41453</v>
      </c>
      <c r="L31" s="51"/>
      <c r="M31" s="52">
        <v>0</v>
      </c>
      <c r="N31" s="51"/>
      <c r="O31" s="65">
        <f>+M31</f>
        <v>0</v>
      </c>
      <c r="P31" s="51"/>
      <c r="Q31" s="65">
        <f>+SUM(C31:K31)+O31</f>
        <v>41453</v>
      </c>
      <c r="R31" s="51"/>
      <c r="S31" s="52">
        <f>PL!G64</f>
        <v>-84</v>
      </c>
      <c r="T31" s="51"/>
      <c r="U31" s="52">
        <f>+Q31+S31</f>
        <v>41369</v>
      </c>
    </row>
    <row r="32" spans="1:21" s="55" customFormat="1" ht="21.75" customHeight="1" thickBot="1">
      <c r="A32" s="50" t="s">
        <v>146</v>
      </c>
      <c r="B32" s="50"/>
      <c r="C32" s="64">
        <f>SUM(C29:C31)</f>
        <v>360000</v>
      </c>
      <c r="D32" s="54"/>
      <c r="E32" s="64">
        <f>SUM(E29:E31)</f>
        <v>0</v>
      </c>
      <c r="F32" s="54"/>
      <c r="G32" s="64">
        <f>SUM(G29:G31)</f>
        <v>15267</v>
      </c>
      <c r="H32" s="54"/>
      <c r="I32" s="64">
        <f>SUM(I29:I31)</f>
        <v>11986</v>
      </c>
      <c r="J32" s="54"/>
      <c r="K32" s="64">
        <f>SUM(K29:K31)</f>
        <v>212352</v>
      </c>
      <c r="L32" s="54"/>
      <c r="M32" s="64">
        <f>SUM(M29:M31)</f>
        <v>9222</v>
      </c>
      <c r="N32" s="54"/>
      <c r="O32" s="64">
        <f>SUM(O29:O31)</f>
        <v>9222</v>
      </c>
      <c r="P32" s="54"/>
      <c r="Q32" s="64">
        <f>SUM(Q29:Q31)</f>
        <v>608827</v>
      </c>
      <c r="R32" s="54"/>
      <c r="S32" s="64">
        <f>SUM(S29:S31)</f>
        <v>-589</v>
      </c>
      <c r="T32" s="54"/>
      <c r="U32" s="64">
        <f>SUM(U29:U31)</f>
        <v>608238</v>
      </c>
    </row>
    <row r="33" spans="1:21" s="55" customFormat="1" ht="16.5" customHeight="1" thickTop="1">
      <c r="A33" s="50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5" customFormat="1" ht="16.5" customHeight="1">
      <c r="A34" s="49"/>
      <c r="B34" s="4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ht="18" customHeight="1">
      <c r="A35" s="49" t="s">
        <v>14</v>
      </c>
    </row>
    <row r="36" spans="3:21" ht="18" customHeight="1">
      <c r="C36" s="51"/>
      <c r="D36" s="51"/>
      <c r="E36" s="51"/>
      <c r="F36" s="51"/>
      <c r="G36" s="51"/>
      <c r="H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</sheetData>
  <sheetProtection/>
  <mergeCells count="5">
    <mergeCell ref="A3:U3"/>
    <mergeCell ref="A4:U4"/>
    <mergeCell ref="C7:Q7"/>
    <mergeCell ref="M9:O9"/>
    <mergeCell ref="M8:O8"/>
  </mergeCells>
  <printOptions/>
  <pageMargins left="0.51" right="0.236220472440945" top="0.984251968503937" bottom="0.31496062992126" header="0.196850393700787" footer="0.196850393700787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="80" zoomScaleNormal="80" zoomScalePageLayoutView="0" workbookViewId="0" topLeftCell="A10">
      <selection activeCell="A26" sqref="A26:A27"/>
    </sheetView>
  </sheetViews>
  <sheetFormatPr defaultColWidth="10.7109375" defaultRowHeight="19.5" customHeight="1"/>
  <cols>
    <col min="1" max="1" width="39.7109375" style="49" customWidth="1"/>
    <col min="2" max="2" width="2.7109375" style="49" customWidth="1"/>
    <col min="3" max="3" width="2.8515625" style="49" customWidth="1"/>
    <col min="4" max="4" width="14.57421875" style="49" customWidth="1"/>
    <col min="5" max="5" width="1.57421875" style="49" customWidth="1"/>
    <col min="6" max="6" width="14.7109375" style="49" customWidth="1"/>
    <col min="7" max="7" width="1.57421875" style="49" customWidth="1"/>
    <col min="8" max="8" width="14.7109375" style="49" customWidth="1"/>
    <col min="9" max="9" width="1.57421875" style="49" customWidth="1"/>
    <col min="10" max="10" width="14.7109375" style="49" customWidth="1"/>
    <col min="11" max="11" width="1.8515625" style="49" customWidth="1"/>
    <col min="12" max="12" width="14.7109375" style="49" customWidth="1"/>
    <col min="13" max="13" width="1.57421875" style="49" customWidth="1"/>
    <col min="14" max="14" width="14.7109375" style="49" customWidth="1"/>
    <col min="15" max="15" width="1.57421875" style="49" customWidth="1"/>
    <col min="16" max="16" width="14.7109375" style="49" customWidth="1"/>
    <col min="17" max="17" width="1.57421875" style="49" customWidth="1"/>
    <col min="18" max="18" width="14.7109375" style="49" customWidth="1"/>
    <col min="19" max="19" width="13.421875" style="49" customWidth="1"/>
    <col min="20" max="20" width="1.1484375" style="49" customWidth="1"/>
    <col min="21" max="16384" width="10.7109375" style="49" customWidth="1"/>
  </cols>
  <sheetData>
    <row r="1" s="87" customFormat="1" ht="19.5" customHeight="1">
      <c r="R1" s="88" t="s">
        <v>126</v>
      </c>
    </row>
    <row r="2" spans="1:16" s="87" customFormat="1" ht="20.25" customHeight="1">
      <c r="A2" s="117" t="s">
        <v>198</v>
      </c>
      <c r="B2" s="101"/>
      <c r="C2" s="101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8" s="87" customFormat="1" ht="19.5" customHeight="1">
      <c r="A3" s="111" t="s">
        <v>182</v>
      </c>
      <c r="B3" s="101"/>
      <c r="C3" s="101"/>
      <c r="D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s="87" customFormat="1" ht="19.5" customHeight="1">
      <c r="A4" s="110" t="s">
        <v>153</v>
      </c>
      <c r="B4" s="101"/>
      <c r="C4" s="101"/>
      <c r="D4" s="101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s="87" customFormat="1" ht="19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88" t="s">
        <v>122</v>
      </c>
    </row>
    <row r="6" spans="1:18" s="87" customFormat="1" ht="19.5" customHeight="1">
      <c r="A6" s="56"/>
      <c r="B6" s="56"/>
      <c r="C6" s="56"/>
      <c r="D6" s="89" t="s">
        <v>2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s="87" customFormat="1" ht="19.5" customHeight="1">
      <c r="A7" s="56"/>
      <c r="B7" s="56"/>
      <c r="C7" s="56"/>
      <c r="D7" s="90"/>
      <c r="E7" s="90"/>
      <c r="F7" s="90"/>
      <c r="G7" s="90"/>
      <c r="H7" s="90"/>
      <c r="I7" s="90"/>
      <c r="J7" s="90"/>
      <c r="K7" s="90"/>
      <c r="L7" s="90"/>
      <c r="M7" s="90"/>
      <c r="N7" s="124" t="s">
        <v>185</v>
      </c>
      <c r="O7" s="124"/>
      <c r="P7" s="124"/>
      <c r="Q7" s="90"/>
      <c r="R7" s="90"/>
    </row>
    <row r="8" spans="1:18" s="87" customFormat="1" ht="19.5" customHeight="1">
      <c r="A8" s="56"/>
      <c r="B8" s="56"/>
      <c r="C8" s="56"/>
      <c r="D8" s="90"/>
      <c r="E8" s="90"/>
      <c r="F8" s="90"/>
      <c r="G8" s="90"/>
      <c r="H8" s="90"/>
      <c r="I8" s="90"/>
      <c r="J8" s="90"/>
      <c r="K8" s="90"/>
      <c r="L8" s="90"/>
      <c r="M8" s="90"/>
      <c r="N8" s="123" t="s">
        <v>186</v>
      </c>
      <c r="O8" s="123"/>
      <c r="P8" s="123"/>
      <c r="Q8" s="90"/>
      <c r="R8" s="90"/>
    </row>
    <row r="9" spans="1:18" s="87" customFormat="1" ht="19.5" customHeight="1">
      <c r="A9" s="56"/>
      <c r="B9" s="56"/>
      <c r="C9" s="56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90"/>
      <c r="P9" s="91" t="s">
        <v>106</v>
      </c>
      <c r="Q9" s="90"/>
      <c r="R9" s="90"/>
    </row>
    <row r="10" spans="1:18" s="87" customFormat="1" ht="19.5" customHeight="1">
      <c r="A10" s="56"/>
      <c r="B10" s="56"/>
      <c r="C10" s="56"/>
      <c r="D10" s="56" t="s">
        <v>75</v>
      </c>
      <c r="E10" s="56"/>
      <c r="G10" s="56"/>
      <c r="H10" s="91" t="s">
        <v>132</v>
      </c>
      <c r="I10" s="56"/>
      <c r="J10" s="123" t="s">
        <v>33</v>
      </c>
      <c r="K10" s="123"/>
      <c r="L10" s="123"/>
      <c r="N10" s="56" t="s">
        <v>107</v>
      </c>
      <c r="P10" s="56" t="s">
        <v>108</v>
      </c>
      <c r="Q10" s="56"/>
      <c r="R10" s="56" t="s">
        <v>79</v>
      </c>
    </row>
    <row r="11" spans="1:18" s="87" customFormat="1" ht="19.5" customHeight="1">
      <c r="A11" s="56"/>
      <c r="B11" s="56"/>
      <c r="C11" s="56"/>
      <c r="D11" s="56" t="s">
        <v>76</v>
      </c>
      <c r="E11" s="56"/>
      <c r="F11" s="91"/>
      <c r="G11" s="56"/>
      <c r="H11" s="91" t="s">
        <v>134</v>
      </c>
      <c r="I11" s="56"/>
      <c r="J11" s="56" t="s">
        <v>109</v>
      </c>
      <c r="M11" s="56"/>
      <c r="N11" s="56" t="s">
        <v>110</v>
      </c>
      <c r="O11" s="56"/>
      <c r="P11" s="56" t="s">
        <v>111</v>
      </c>
      <c r="Q11" s="56"/>
      <c r="R11" s="56" t="s">
        <v>111</v>
      </c>
    </row>
    <row r="12" spans="1:18" s="87" customFormat="1" ht="19.5" customHeight="1">
      <c r="A12" s="56"/>
      <c r="B12" s="56"/>
      <c r="C12" s="56"/>
      <c r="D12" s="102" t="s">
        <v>77</v>
      </c>
      <c r="E12" s="56"/>
      <c r="F12" s="102" t="s">
        <v>32</v>
      </c>
      <c r="G12" s="56"/>
      <c r="H12" s="102" t="s">
        <v>133</v>
      </c>
      <c r="I12" s="56"/>
      <c r="J12" s="102" t="s">
        <v>113</v>
      </c>
      <c r="K12" s="56"/>
      <c r="L12" s="102" t="s">
        <v>78</v>
      </c>
      <c r="M12" s="56"/>
      <c r="N12" s="102" t="s">
        <v>114</v>
      </c>
      <c r="O12" s="56"/>
      <c r="P12" s="102" t="s">
        <v>115</v>
      </c>
      <c r="Q12" s="56"/>
      <c r="R12" s="102" t="s">
        <v>115</v>
      </c>
    </row>
    <row r="13" spans="1:18" s="87" customFormat="1" ht="19.5" customHeight="1">
      <c r="A13" s="110" t="s">
        <v>163</v>
      </c>
      <c r="B13" s="56"/>
      <c r="C13" s="56"/>
      <c r="D13" s="91"/>
      <c r="E13" s="56"/>
      <c r="F13" s="91"/>
      <c r="G13" s="56"/>
      <c r="H13" s="91"/>
      <c r="I13" s="56"/>
      <c r="J13" s="91"/>
      <c r="K13" s="56"/>
      <c r="L13" s="91"/>
      <c r="M13" s="56"/>
      <c r="N13" s="91"/>
      <c r="O13" s="56"/>
      <c r="P13" s="91"/>
      <c r="Q13" s="56"/>
      <c r="R13" s="91"/>
    </row>
    <row r="14" spans="1:18" s="87" customFormat="1" ht="19.5" customHeight="1">
      <c r="A14" s="110" t="s">
        <v>161</v>
      </c>
      <c r="B14" s="101"/>
      <c r="C14" s="101"/>
      <c r="D14" s="96">
        <v>600000</v>
      </c>
      <c r="E14" s="99"/>
      <c r="F14" s="96">
        <v>165337</v>
      </c>
      <c r="G14" s="99"/>
      <c r="H14" s="96">
        <v>0</v>
      </c>
      <c r="I14" s="99"/>
      <c r="J14" s="96">
        <v>4646</v>
      </c>
      <c r="K14" s="99"/>
      <c r="L14" s="96">
        <v>-346326</v>
      </c>
      <c r="M14" s="99"/>
      <c r="N14" s="96">
        <v>9222</v>
      </c>
      <c r="O14" s="99"/>
      <c r="P14" s="96">
        <f>+N14</f>
        <v>9222</v>
      </c>
      <c r="Q14" s="99"/>
      <c r="R14" s="96">
        <f>+SUM(D14:L14)+P14</f>
        <v>432879</v>
      </c>
    </row>
    <row r="15" spans="1:18" s="87" customFormat="1" ht="19.5" customHeight="1">
      <c r="A15" s="78" t="s">
        <v>215</v>
      </c>
      <c r="B15" s="101"/>
      <c r="C15" s="101"/>
      <c r="D15" s="96"/>
      <c r="E15" s="99"/>
      <c r="F15" s="96"/>
      <c r="G15" s="99"/>
      <c r="H15" s="96"/>
      <c r="I15" s="99"/>
      <c r="J15" s="96"/>
      <c r="K15" s="99"/>
      <c r="L15" s="96"/>
      <c r="M15" s="99"/>
      <c r="N15" s="96"/>
      <c r="O15" s="99"/>
      <c r="P15" s="96"/>
      <c r="Q15" s="99"/>
      <c r="R15" s="96"/>
    </row>
    <row r="16" spans="1:18" s="87" customFormat="1" ht="19.5" customHeight="1">
      <c r="A16" s="78" t="s">
        <v>216</v>
      </c>
      <c r="B16" s="101"/>
      <c r="C16" s="101"/>
      <c r="D16" s="85">
        <v>0</v>
      </c>
      <c r="E16" s="83"/>
      <c r="F16" s="85">
        <v>0</v>
      </c>
      <c r="G16" s="83"/>
      <c r="H16" s="85">
        <v>0</v>
      </c>
      <c r="I16" s="83"/>
      <c r="J16" s="85">
        <v>0</v>
      </c>
      <c r="K16" s="80"/>
      <c r="L16" s="107">
        <v>61430</v>
      </c>
      <c r="M16" s="80"/>
      <c r="N16" s="106">
        <v>0</v>
      </c>
      <c r="O16" s="80"/>
      <c r="P16" s="106">
        <v>0</v>
      </c>
      <c r="Q16" s="82"/>
      <c r="R16" s="106">
        <f>SUM(D16:L16)+P16</f>
        <v>61430</v>
      </c>
    </row>
    <row r="17" spans="1:18" s="87" customFormat="1" ht="19.5" customHeight="1">
      <c r="A17" s="101" t="s">
        <v>148</v>
      </c>
      <c r="B17" s="101"/>
      <c r="C17" s="101"/>
      <c r="D17" s="79">
        <f>SUM(D14:D16)</f>
        <v>600000</v>
      </c>
      <c r="E17" s="80"/>
      <c r="F17" s="79">
        <f>SUM(F14:F16)</f>
        <v>165337</v>
      </c>
      <c r="G17" s="80"/>
      <c r="H17" s="83">
        <f>SUM(H14:H16)</f>
        <v>0</v>
      </c>
      <c r="I17" s="80"/>
      <c r="J17" s="79">
        <f>SUM(J14:J16)</f>
        <v>4646</v>
      </c>
      <c r="K17" s="80"/>
      <c r="L17" s="79">
        <f>SUM(L14:L16)</f>
        <v>-284896</v>
      </c>
      <c r="M17" s="80"/>
      <c r="N17" s="79">
        <f>SUM(N14:N16)</f>
        <v>9222</v>
      </c>
      <c r="O17" s="80"/>
      <c r="P17" s="79">
        <f>SUM(P14:P16)</f>
        <v>9222</v>
      </c>
      <c r="Q17" s="82"/>
      <c r="R17" s="79">
        <f>SUM(R14:R16)</f>
        <v>494309</v>
      </c>
    </row>
    <row r="18" spans="1:18" s="87" customFormat="1" ht="19.5" customHeight="1">
      <c r="A18" s="87" t="s">
        <v>157</v>
      </c>
      <c r="B18" s="101"/>
      <c r="C18" s="101"/>
      <c r="D18" s="79">
        <v>-240000</v>
      </c>
      <c r="E18" s="80"/>
      <c r="F18" s="79">
        <v>-165337</v>
      </c>
      <c r="G18" s="80"/>
      <c r="H18" s="79">
        <v>15267</v>
      </c>
      <c r="I18" s="80"/>
      <c r="J18" s="79">
        <v>-4646</v>
      </c>
      <c r="K18" s="80"/>
      <c r="L18" s="79">
        <v>394716</v>
      </c>
      <c r="M18" s="80"/>
      <c r="N18" s="81">
        <v>0</v>
      </c>
      <c r="O18" s="80"/>
      <c r="P18" s="81">
        <f>SUM(N18)</f>
        <v>0</v>
      </c>
      <c r="Q18" s="82"/>
      <c r="R18" s="81">
        <f>SUM(D18:L18)+P18</f>
        <v>0</v>
      </c>
    </row>
    <row r="19" spans="1:18" s="87" customFormat="1" ht="19.5" customHeight="1">
      <c r="A19" s="78" t="s">
        <v>158</v>
      </c>
      <c r="B19" s="101"/>
      <c r="C19" s="101"/>
      <c r="D19" s="83">
        <v>0</v>
      </c>
      <c r="E19" s="80"/>
      <c r="F19" s="83">
        <v>0</v>
      </c>
      <c r="G19" s="80"/>
      <c r="H19" s="83">
        <v>0</v>
      </c>
      <c r="I19" s="80"/>
      <c r="J19" s="83">
        <v>0</v>
      </c>
      <c r="K19" s="80"/>
      <c r="L19" s="79">
        <v>-30000</v>
      </c>
      <c r="M19" s="80"/>
      <c r="N19" s="81">
        <v>0</v>
      </c>
      <c r="O19" s="80"/>
      <c r="P19" s="81">
        <f>SUM(N19)</f>
        <v>0</v>
      </c>
      <c r="Q19" s="82"/>
      <c r="R19" s="81">
        <f>SUM(D19:L19)+P19</f>
        <v>-30000</v>
      </c>
    </row>
    <row r="20" spans="1:18" s="87" customFormat="1" ht="19.5" customHeight="1">
      <c r="A20" s="87" t="s">
        <v>159</v>
      </c>
      <c r="B20" s="101"/>
      <c r="C20" s="101"/>
      <c r="D20" s="83">
        <v>0</v>
      </c>
      <c r="E20" s="80"/>
      <c r="F20" s="83">
        <v>0</v>
      </c>
      <c r="G20" s="80"/>
      <c r="H20" s="83">
        <v>0</v>
      </c>
      <c r="I20" s="80"/>
      <c r="J20" s="79">
        <v>2545</v>
      </c>
      <c r="K20" s="80"/>
      <c r="L20" s="79">
        <v>-2545</v>
      </c>
      <c r="M20" s="80"/>
      <c r="N20" s="81">
        <v>0</v>
      </c>
      <c r="O20" s="80"/>
      <c r="P20" s="81">
        <f>SUM(N20)</f>
        <v>0</v>
      </c>
      <c r="Q20" s="82"/>
      <c r="R20" s="81">
        <f>SUM(D20:L20)+P20</f>
        <v>0</v>
      </c>
    </row>
    <row r="21" spans="1:18" s="87" customFormat="1" ht="19.5" customHeight="1">
      <c r="A21" s="87" t="s">
        <v>130</v>
      </c>
      <c r="D21" s="83">
        <v>0</v>
      </c>
      <c r="E21" s="84"/>
      <c r="F21" s="83">
        <v>0</v>
      </c>
      <c r="G21" s="84"/>
      <c r="H21" s="83">
        <v>0</v>
      </c>
      <c r="I21" s="84"/>
      <c r="J21" s="83">
        <v>0</v>
      </c>
      <c r="K21" s="80"/>
      <c r="L21" s="80">
        <f>PL!M63</f>
        <v>37736</v>
      </c>
      <c r="M21" s="82"/>
      <c r="N21" s="85">
        <f>+'[1]bs&amp;plt'!I146</f>
        <v>0</v>
      </c>
      <c r="O21" s="83"/>
      <c r="P21" s="85">
        <f>SUM(N21)</f>
        <v>0</v>
      </c>
      <c r="Q21" s="82"/>
      <c r="R21" s="85">
        <f>SUM(D21:L21)+P21</f>
        <v>37736</v>
      </c>
    </row>
    <row r="22" spans="1:19" s="93" customFormat="1" ht="19.5" customHeight="1" thickBot="1">
      <c r="A22" s="97" t="s">
        <v>149</v>
      </c>
      <c r="B22" s="97"/>
      <c r="C22" s="97"/>
      <c r="D22" s="98">
        <f>SUM(D17:D21)</f>
        <v>360000</v>
      </c>
      <c r="E22" s="99"/>
      <c r="F22" s="98">
        <f>SUM(F17:F21)</f>
        <v>0</v>
      </c>
      <c r="G22" s="99"/>
      <c r="H22" s="98">
        <f>SUM(H17:H21)</f>
        <v>15267</v>
      </c>
      <c r="I22" s="99"/>
      <c r="J22" s="98">
        <f>SUM(J17:J21)</f>
        <v>2545</v>
      </c>
      <c r="K22" s="99"/>
      <c r="L22" s="98">
        <f>SUM(L17:L21)</f>
        <v>115011</v>
      </c>
      <c r="M22" s="99"/>
      <c r="N22" s="98">
        <f>SUM(N17:N21)</f>
        <v>9222</v>
      </c>
      <c r="O22" s="99"/>
      <c r="P22" s="98">
        <f>SUM(P17:P21)</f>
        <v>9222</v>
      </c>
      <c r="Q22" s="99"/>
      <c r="R22" s="98">
        <f>SUM(R17:R21)</f>
        <v>502045</v>
      </c>
      <c r="S22" s="87"/>
    </row>
    <row r="23" spans="1:18" s="93" customFormat="1" ht="19.5" customHeight="1" thickTop="1">
      <c r="A23" s="97"/>
      <c r="B23" s="97"/>
      <c r="C23" s="97"/>
      <c r="D23" s="99"/>
      <c r="E23" s="99"/>
      <c r="F23" s="99"/>
      <c r="G23" s="99"/>
      <c r="H23" s="99"/>
      <c r="I23" s="99"/>
      <c r="J23" s="96"/>
      <c r="K23" s="99"/>
      <c r="L23" s="99"/>
      <c r="M23" s="99"/>
      <c r="N23" s="99"/>
      <c r="O23" s="99"/>
      <c r="P23" s="99"/>
      <c r="Q23" s="99"/>
      <c r="R23" s="99"/>
    </row>
    <row r="24" spans="1:18" s="87" customFormat="1" ht="19.5" customHeight="1">
      <c r="A24" s="110" t="s">
        <v>164</v>
      </c>
      <c r="B24" s="101"/>
      <c r="C24" s="101"/>
      <c r="D24" s="80">
        <v>360000</v>
      </c>
      <c r="E24" s="80"/>
      <c r="F24" s="83">
        <v>0</v>
      </c>
      <c r="G24" s="80"/>
      <c r="H24" s="81">
        <v>15267</v>
      </c>
      <c r="I24" s="80"/>
      <c r="J24" s="80">
        <v>9830</v>
      </c>
      <c r="K24" s="80"/>
      <c r="L24" s="86">
        <v>145168</v>
      </c>
      <c r="M24" s="80"/>
      <c r="N24" s="81">
        <v>9222</v>
      </c>
      <c r="O24" s="80"/>
      <c r="P24" s="84">
        <f>P22</f>
        <v>9222</v>
      </c>
      <c r="Q24" s="82"/>
      <c r="R24" s="80">
        <f>SUM(D24:L24)+P24</f>
        <v>539487</v>
      </c>
    </row>
    <row r="25" spans="1:18" s="87" customFormat="1" ht="19.5" customHeight="1">
      <c r="A25" s="110" t="s">
        <v>161</v>
      </c>
      <c r="B25" s="110"/>
      <c r="C25" s="110"/>
      <c r="D25" s="80"/>
      <c r="E25" s="80"/>
      <c r="F25" s="83"/>
      <c r="G25" s="80"/>
      <c r="H25" s="81"/>
      <c r="I25" s="80"/>
      <c r="J25" s="80"/>
      <c r="K25" s="80"/>
      <c r="L25" s="86"/>
      <c r="M25" s="80"/>
      <c r="N25" s="81"/>
      <c r="O25" s="80"/>
      <c r="P25" s="84"/>
      <c r="Q25" s="82"/>
      <c r="R25" s="80"/>
    </row>
    <row r="26" spans="1:18" s="87" customFormat="1" ht="19.5" customHeight="1">
      <c r="A26" s="78" t="s">
        <v>215</v>
      </c>
      <c r="B26" s="101"/>
      <c r="C26" s="101"/>
      <c r="D26" s="96"/>
      <c r="E26" s="99"/>
      <c r="F26" s="96"/>
      <c r="G26" s="99"/>
      <c r="H26" s="96"/>
      <c r="I26" s="99"/>
      <c r="J26" s="96"/>
      <c r="K26" s="99"/>
      <c r="L26" s="96"/>
      <c r="M26" s="99"/>
      <c r="N26" s="96"/>
      <c r="O26" s="99"/>
      <c r="P26" s="84"/>
      <c r="Q26" s="84"/>
      <c r="R26" s="84"/>
    </row>
    <row r="27" spans="1:18" s="87" customFormat="1" ht="19.5" customHeight="1">
      <c r="A27" s="78" t="s">
        <v>216</v>
      </c>
      <c r="B27" s="101"/>
      <c r="C27" s="101"/>
      <c r="D27" s="85">
        <v>0</v>
      </c>
      <c r="E27" s="80"/>
      <c r="F27" s="85">
        <v>0</v>
      </c>
      <c r="G27" s="80"/>
      <c r="H27" s="106">
        <v>0</v>
      </c>
      <c r="I27" s="80"/>
      <c r="J27" s="85">
        <v>0</v>
      </c>
      <c r="K27" s="80"/>
      <c r="L27" s="104">
        <v>15267</v>
      </c>
      <c r="M27" s="80"/>
      <c r="N27" s="106">
        <v>0</v>
      </c>
      <c r="O27" s="80"/>
      <c r="P27" s="109">
        <v>0</v>
      </c>
      <c r="Q27" s="82"/>
      <c r="R27" s="108">
        <f>SUM(D27:L27)+P27</f>
        <v>15267</v>
      </c>
    </row>
    <row r="28" spans="1:18" s="87" customFormat="1" ht="19.5" customHeight="1">
      <c r="A28" s="101" t="s">
        <v>150</v>
      </c>
      <c r="B28" s="101"/>
      <c r="C28" s="101"/>
      <c r="D28" s="80">
        <f>SUM(D24:D27)</f>
        <v>360000</v>
      </c>
      <c r="E28" s="80"/>
      <c r="F28" s="52">
        <f>SUM(F24:F27)</f>
        <v>0</v>
      </c>
      <c r="G28" s="80"/>
      <c r="H28" s="80">
        <f>SUM(H24:H27)</f>
        <v>15267</v>
      </c>
      <c r="I28" s="80"/>
      <c r="J28" s="80">
        <f>SUM(J24:J27)</f>
        <v>9830</v>
      </c>
      <c r="K28" s="80"/>
      <c r="L28" s="80">
        <f>SUM(L24:L27)</f>
        <v>160435</v>
      </c>
      <c r="M28" s="80"/>
      <c r="N28" s="80">
        <f>SUM(N24:N27)</f>
        <v>9222</v>
      </c>
      <c r="O28" s="80"/>
      <c r="P28" s="80">
        <f>SUM(P24:P27)</f>
        <v>9222</v>
      </c>
      <c r="Q28" s="82"/>
      <c r="R28" s="80">
        <f>SUM(R24:R27)</f>
        <v>554754</v>
      </c>
    </row>
    <row r="29" spans="1:18" ht="19.5" customHeight="1">
      <c r="A29" s="87" t="s">
        <v>159</v>
      </c>
      <c r="B29" s="73"/>
      <c r="C29" s="73"/>
      <c r="D29" s="52">
        <v>0</v>
      </c>
      <c r="E29" s="54"/>
      <c r="F29" s="52">
        <v>0</v>
      </c>
      <c r="G29" s="54"/>
      <c r="H29" s="52">
        <v>0</v>
      </c>
      <c r="I29" s="54"/>
      <c r="J29" s="52">
        <v>2156</v>
      </c>
      <c r="K29" s="54"/>
      <c r="L29" s="52">
        <v>-2156</v>
      </c>
      <c r="M29" s="54"/>
      <c r="N29" s="52">
        <v>0</v>
      </c>
      <c r="O29" s="54"/>
      <c r="P29" s="52">
        <f>+N29</f>
        <v>0</v>
      </c>
      <c r="Q29" s="54"/>
      <c r="R29" s="52">
        <f>+SUM(D29:L29)+P29</f>
        <v>0</v>
      </c>
    </row>
    <row r="30" spans="1:18" s="55" customFormat="1" ht="19.5" customHeight="1">
      <c r="A30" s="49" t="s">
        <v>130</v>
      </c>
      <c r="B30" s="49"/>
      <c r="C30" s="49"/>
      <c r="D30" s="52">
        <v>0</v>
      </c>
      <c r="E30" s="53"/>
      <c r="F30" s="52">
        <v>0</v>
      </c>
      <c r="G30" s="53"/>
      <c r="H30" s="52">
        <v>0</v>
      </c>
      <c r="I30" s="51"/>
      <c r="J30" s="52">
        <v>0</v>
      </c>
      <c r="K30" s="51"/>
      <c r="L30" s="51">
        <f>PL!K32</f>
        <v>43126</v>
      </c>
      <c r="M30" s="53"/>
      <c r="N30" s="51">
        <v>0</v>
      </c>
      <c r="O30" s="53"/>
      <c r="P30" s="52">
        <f>+N30</f>
        <v>0</v>
      </c>
      <c r="Q30" s="51"/>
      <c r="R30" s="54">
        <f>+SUM(D30:L30)+P30</f>
        <v>43126</v>
      </c>
    </row>
    <row r="31" spans="1:18" s="55" customFormat="1" ht="19.5" customHeight="1" thickBot="1">
      <c r="A31" s="50" t="s">
        <v>146</v>
      </c>
      <c r="B31" s="50"/>
      <c r="C31" s="50"/>
      <c r="D31" s="64">
        <f>SUM(D28:D30)</f>
        <v>360000</v>
      </c>
      <c r="E31" s="54"/>
      <c r="F31" s="64">
        <f>SUM(F28:F30)</f>
        <v>0</v>
      </c>
      <c r="G31" s="54"/>
      <c r="H31" s="64">
        <f>SUM(H28:H30)</f>
        <v>15267</v>
      </c>
      <c r="I31" s="54"/>
      <c r="J31" s="64">
        <f>SUM(J28:J30)</f>
        <v>11986</v>
      </c>
      <c r="K31" s="54"/>
      <c r="L31" s="64">
        <f>SUM(L28:L30)</f>
        <v>201405</v>
      </c>
      <c r="M31" s="54"/>
      <c r="N31" s="64">
        <f>SUM(N28:N30)</f>
        <v>9222</v>
      </c>
      <c r="O31" s="54"/>
      <c r="P31" s="64">
        <f>SUM(P28:P30)</f>
        <v>9222</v>
      </c>
      <c r="Q31" s="54"/>
      <c r="R31" s="64">
        <f>SUM(R28:R30)</f>
        <v>597880</v>
      </c>
    </row>
    <row r="32" spans="1:18" s="55" customFormat="1" ht="19.5" customHeight="1" thickTop="1">
      <c r="A32" s="50"/>
      <c r="B32" s="50"/>
      <c r="C32" s="50"/>
      <c r="D32" s="66"/>
      <c r="E32" s="67"/>
      <c r="F32" s="66"/>
      <c r="G32" s="67"/>
      <c r="H32" s="66"/>
      <c r="I32" s="67"/>
      <c r="J32" s="66"/>
      <c r="K32" s="67"/>
      <c r="L32" s="66"/>
      <c r="M32" s="67"/>
      <c r="N32" s="66"/>
      <c r="O32" s="67"/>
      <c r="P32" s="66"/>
      <c r="Q32" s="67"/>
      <c r="R32" s="66"/>
    </row>
    <row r="33" spans="1:18" s="55" customFormat="1" ht="19.5" customHeight="1">
      <c r="A33" s="50"/>
      <c r="B33" s="50"/>
      <c r="C33" s="50"/>
      <c r="D33" s="53"/>
      <c r="E33" s="54"/>
      <c r="F33" s="53"/>
      <c r="G33" s="54"/>
      <c r="H33" s="53"/>
      <c r="I33" s="54"/>
      <c r="J33" s="53"/>
      <c r="K33" s="54"/>
      <c r="L33" s="53"/>
      <c r="M33" s="54"/>
      <c r="N33" s="53"/>
      <c r="O33" s="54"/>
      <c r="P33" s="53"/>
      <c r="Q33" s="54"/>
      <c r="R33" s="53"/>
    </row>
    <row r="34" ht="12.75">
      <c r="A34" s="49" t="s">
        <v>14</v>
      </c>
    </row>
  </sheetData>
  <sheetProtection/>
  <mergeCells count="3">
    <mergeCell ref="N8:P8"/>
    <mergeCell ref="J10:L10"/>
    <mergeCell ref="N7:P7"/>
  </mergeCells>
  <printOptions/>
  <pageMargins left="0.7874015748031497" right="0.2755905511811024" top="0.7" bottom="0.3937007874015748" header="0.1968503937007874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Kamolwan.Theeravetch</dc:creator>
  <cp:keywords/>
  <dc:description/>
  <cp:lastModifiedBy>Karmarts</cp:lastModifiedBy>
  <cp:lastPrinted>2013-05-13T09:40:01Z</cp:lastPrinted>
  <dcterms:created xsi:type="dcterms:W3CDTF">2011-09-21T08:12:19Z</dcterms:created>
  <dcterms:modified xsi:type="dcterms:W3CDTF">2013-05-14T10:58:36Z</dcterms:modified>
  <cp:category/>
  <cp:version/>
  <cp:contentType/>
  <cp:contentStatus/>
</cp:coreProperties>
</file>